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 activeTab="2"/>
  </bookViews>
  <sheets>
    <sheet name="GDP" sheetId="1" r:id="rId1"/>
    <sheet name="Unempl" sheetId="2" r:id="rId2"/>
    <sheet name="Ent" sheetId="3" r:id="rId3"/>
  </sheets>
  <calcPr calcId="125725"/>
</workbook>
</file>

<file path=xl/calcChain.xml><?xml version="1.0" encoding="utf-8"?>
<calcChain xmlns="http://schemas.openxmlformats.org/spreadsheetml/2006/main">
  <c r="D32" i="3"/>
  <c r="C30"/>
  <c r="F29"/>
  <c r="S28"/>
  <c r="T28"/>
  <c r="U28"/>
  <c r="V28"/>
  <c r="W28"/>
  <c r="X28"/>
  <c r="Y28"/>
  <c r="Z28"/>
  <c r="AA28"/>
  <c r="AC28"/>
  <c r="AD28"/>
  <c r="AE28"/>
  <c r="I28"/>
  <c r="J28"/>
  <c r="K28"/>
  <c r="L28"/>
  <c r="M28"/>
  <c r="N28"/>
  <c r="O28"/>
  <c r="P28"/>
  <c r="H28"/>
  <c r="C28"/>
  <c r="AD8"/>
  <c r="S9"/>
  <c r="W10"/>
  <c r="S11"/>
  <c r="S12"/>
  <c r="T12"/>
  <c r="U12"/>
  <c r="V12"/>
  <c r="W12"/>
  <c r="X12"/>
  <c r="Y12"/>
  <c r="Y13"/>
  <c r="Z14"/>
  <c r="T15"/>
  <c r="X15"/>
  <c r="Y15"/>
  <c r="Z15"/>
  <c r="V16"/>
  <c r="W16"/>
  <c r="AA16"/>
  <c r="Z17"/>
  <c r="C28" i="2"/>
  <c r="H6" i="3"/>
  <c r="I8"/>
  <c r="H9"/>
  <c r="K9"/>
  <c r="H10"/>
  <c r="H11"/>
  <c r="L11"/>
  <c r="H12"/>
  <c r="I12"/>
  <c r="J12"/>
  <c r="K12"/>
  <c r="H13"/>
  <c r="K13"/>
  <c r="L13"/>
  <c r="O13"/>
  <c r="J14"/>
  <c r="L14"/>
  <c r="O14"/>
  <c r="H15"/>
  <c r="I15"/>
  <c r="K15"/>
  <c r="O15"/>
  <c r="L16"/>
  <c r="L17"/>
  <c r="N17"/>
  <c r="O17"/>
  <c r="H18"/>
  <c r="I18"/>
  <c r="O18"/>
  <c r="P18"/>
  <c r="J19"/>
  <c r="K19"/>
  <c r="L19"/>
  <c r="N19"/>
  <c r="O19"/>
  <c r="N20"/>
  <c r="O20"/>
  <c r="J21"/>
  <c r="K21"/>
  <c r="L21"/>
  <c r="L22"/>
  <c r="O22"/>
  <c r="H23"/>
  <c r="J23"/>
  <c r="N23"/>
  <c r="O23"/>
  <c r="P23"/>
  <c r="H24"/>
  <c r="O24"/>
  <c r="P24"/>
  <c r="H25"/>
  <c r="J25"/>
  <c r="K25"/>
  <c r="O25"/>
  <c r="P25"/>
  <c r="H26"/>
  <c r="I26"/>
  <c r="L26"/>
  <c r="O26"/>
  <c r="P26"/>
  <c r="D33" i="2"/>
  <c r="AF28"/>
  <c r="AE28"/>
  <c r="AD28"/>
  <c r="AC28"/>
  <c r="AA28"/>
  <c r="Z28"/>
  <c r="Y28"/>
  <c r="X28"/>
  <c r="W28"/>
  <c r="V28"/>
  <c r="U28"/>
  <c r="T28"/>
  <c r="S28"/>
  <c r="P28"/>
  <c r="O28"/>
  <c r="N28"/>
  <c r="M28"/>
  <c r="L28"/>
  <c r="K28"/>
  <c r="J28"/>
  <c r="F29" s="1"/>
  <c r="I28"/>
  <c r="H28"/>
  <c r="D35" i="1"/>
  <c r="C31"/>
  <c r="F29"/>
  <c r="AC28"/>
  <c r="AD28"/>
  <c r="AE28"/>
  <c r="AF28"/>
  <c r="S28"/>
  <c r="T28"/>
  <c r="U28"/>
  <c r="V28"/>
  <c r="W28"/>
  <c r="X28"/>
  <c r="Y28"/>
  <c r="Z28"/>
  <c r="AA28"/>
  <c r="S10"/>
  <c r="U10"/>
  <c r="W10"/>
  <c r="S11"/>
  <c r="V11"/>
  <c r="X11"/>
  <c r="X12"/>
  <c r="Y12"/>
  <c r="X13"/>
  <c r="Y13"/>
  <c r="X17"/>
  <c r="I28"/>
  <c r="J28"/>
  <c r="K28"/>
  <c r="L28"/>
  <c r="M28"/>
  <c r="N28"/>
  <c r="O28"/>
  <c r="P28"/>
  <c r="H28"/>
  <c r="C28"/>
  <c r="H6"/>
  <c r="H14"/>
  <c r="L14"/>
  <c r="I19"/>
  <c r="L19"/>
  <c r="N19"/>
  <c r="P19"/>
  <c r="M20"/>
  <c r="N20"/>
  <c r="C30" i="2" l="1"/>
</calcChain>
</file>

<file path=xl/sharedStrings.xml><?xml version="1.0" encoding="utf-8"?>
<sst xmlns="http://schemas.openxmlformats.org/spreadsheetml/2006/main" count="897" uniqueCount="181">
  <si>
    <t>Country</t>
  </si>
  <si>
    <t>Variance</t>
  </si>
  <si>
    <t>GDP</t>
  </si>
  <si>
    <t>Covariances</t>
  </si>
  <si>
    <t>ID</t>
  </si>
  <si>
    <t>Australia</t>
  </si>
  <si>
    <t>Austria</t>
  </si>
  <si>
    <t>Belgium</t>
  </si>
  <si>
    <t>Canada</t>
  </si>
  <si>
    <t>Denmark</t>
  </si>
  <si>
    <t>Finland</t>
  </si>
  <si>
    <t>France</t>
  </si>
  <si>
    <t>Greece</t>
  </si>
  <si>
    <t>Iceland</t>
  </si>
  <si>
    <t>Ireland</t>
  </si>
  <si>
    <t>Italy</t>
  </si>
  <si>
    <t>Japan</t>
  </si>
  <si>
    <t>Luxembourg</t>
  </si>
  <si>
    <t>Netherlands</t>
  </si>
  <si>
    <t>New Zealand</t>
  </si>
  <si>
    <t>Norway</t>
  </si>
  <si>
    <t>Portugal</t>
  </si>
  <si>
    <t>Spain</t>
  </si>
  <si>
    <t>Sweden</t>
  </si>
  <si>
    <t>Switzerland</t>
  </si>
  <si>
    <t>UK</t>
  </si>
  <si>
    <t>USA</t>
  </si>
  <si>
    <t>Ent</t>
  </si>
  <si>
    <t>Unempl</t>
  </si>
  <si>
    <t>|</t>
  </si>
  <si>
    <t>hp6cdpp1</t>
  </si>
  <si>
    <t>hp6cdpp2</t>
  </si>
  <si>
    <t>hp6cdpp3</t>
  </si>
  <si>
    <t>hp6cdpp4</t>
  </si>
  <si>
    <t>hp6cdpp6</t>
  </si>
  <si>
    <t>hp6cdpp7</t>
  </si>
  <si>
    <t>hp6cdpp8</t>
  </si>
  <si>
    <t>hp6cd~10</t>
  </si>
  <si>
    <t>hp6cd~12</t>
  </si>
  <si>
    <t>------------</t>
  </si>
  <si>
    <t>-+</t>
  </si>
  <si>
    <t>---------</t>
  </si>
  <si>
    <t>hp6cdpp10</t>
  </si>
  <si>
    <t>hp6cdpp12</t>
  </si>
  <si>
    <t>hp6cdpp13</t>
  </si>
  <si>
    <t>hp6cdpp14</t>
  </si>
  <si>
    <t>hp6cdpp15</t>
  </si>
  <si>
    <t>hp6cdpp17</t>
  </si>
  <si>
    <t>hp6cdpp19</t>
  </si>
  <si>
    <t>hp6cdpp20</t>
  </si>
  <si>
    <t>hp6cdpp21</t>
  </si>
  <si>
    <t>hp6cdpp23</t>
  </si>
  <si>
    <t>hp6cdpp25</t>
  </si>
  <si>
    <t>hp6cdpp26</t>
  </si>
  <si>
    <t>hp6cdpp27</t>
  </si>
  <si>
    <t>hp6cdpp29</t>
  </si>
  <si>
    <t>hp6cdpp30</t>
  </si>
  <si>
    <t>Sum of Vars</t>
  </si>
  <si>
    <t>Twice sum of covar</t>
  </si>
  <si>
    <t>hp6cd~13</t>
  </si>
  <si>
    <t>hp6cd~14</t>
  </si>
  <si>
    <t>hp6cd~15</t>
  </si>
  <si>
    <t>hp6cd~17</t>
  </si>
  <si>
    <t>hp6cd~19</t>
  </si>
  <si>
    <t>hp6cd~20</t>
  </si>
  <si>
    <t>hp6cd~21</t>
  </si>
  <si>
    <t>hp6cd~23</t>
  </si>
  <si>
    <t>hp6cd~25</t>
  </si>
  <si>
    <t>hp6cd~26</t>
  </si>
  <si>
    <t>hp6cd~27</t>
  </si>
  <si>
    <t>hp6cd~29</t>
  </si>
  <si>
    <t>hp6cd~30</t>
  </si>
  <si>
    <t>-------------+-</t>
  </si>
  <si>
    <t>--------</t>
  </si>
  <si>
    <t>hp6cdpp26 |</t>
  </si>
  <si>
    <t>hp6cdpp27 |</t>
  </si>
  <si>
    <t>hp6cdpp29 |</t>
  </si>
  <si>
    <t>hp6cdpp30 |</t>
  </si>
  <si>
    <t>Var of sum of variables</t>
  </si>
  <si>
    <t>Correlations</t>
  </si>
  <si>
    <t>Average corr</t>
  </si>
  <si>
    <t>hp6un~p1</t>
  </si>
  <si>
    <t>hp6un~p2</t>
  </si>
  <si>
    <t>hp6un~p3</t>
  </si>
  <si>
    <t>hp6un~p4</t>
  </si>
  <si>
    <t>hp6un~p6</t>
  </si>
  <si>
    <t>hp6un~p7</t>
  </si>
  <si>
    <t>hp6une~8</t>
  </si>
  <si>
    <t>hp6un~10</t>
  </si>
  <si>
    <t>hp6un~12</t>
  </si>
  <si>
    <t>hp6unemcop1</t>
  </si>
  <si>
    <t>hp6unemcop2</t>
  </si>
  <si>
    <t>hp6unemcop3</t>
  </si>
  <si>
    <t>hp6unemcop4</t>
  </si>
  <si>
    <t>hp6unemcop6</t>
  </si>
  <si>
    <t>hp6unemcop7</t>
  </si>
  <si>
    <t>hp6unemcop8</t>
  </si>
  <si>
    <t>hp6unemcop10</t>
  </si>
  <si>
    <t>hp6unemcop12</t>
  </si>
  <si>
    <t>hp6unemcop13</t>
  </si>
  <si>
    <t>hp6unemcop14</t>
  </si>
  <si>
    <t>hp6unemcop15</t>
  </si>
  <si>
    <t>hp6unemcop17</t>
  </si>
  <si>
    <t>hp6unemcop19</t>
  </si>
  <si>
    <t>hp6unemcop20</t>
  </si>
  <si>
    <t>hp6unemcop21</t>
  </si>
  <si>
    <t>hp6unemcop23</t>
  </si>
  <si>
    <t>hp6unemcop25</t>
  </si>
  <si>
    <t>hp6unemcop26</t>
  </si>
  <si>
    <t>hp6unemcop27</t>
  </si>
  <si>
    <t>hp6unemcop29</t>
  </si>
  <si>
    <t>hp6unemcop30</t>
  </si>
  <si>
    <t>hp6un~13</t>
  </si>
  <si>
    <t>hp6un~14</t>
  </si>
  <si>
    <t>hp6un~15</t>
  </si>
  <si>
    <t>hp6un~17</t>
  </si>
  <si>
    <t>hp6un~19</t>
  </si>
  <si>
    <t>hp6un~20</t>
  </si>
  <si>
    <t>hp6un~21</t>
  </si>
  <si>
    <t>hp6un~23</t>
  </si>
  <si>
    <t>hp6un~25</t>
  </si>
  <si>
    <t>hp6un~26</t>
  </si>
  <si>
    <t>hp6un~27</t>
  </si>
  <si>
    <t>hp6un~29</t>
  </si>
  <si>
    <t>hp6un~30</t>
  </si>
  <si>
    <t>-------------+</t>
  </si>
  <si>
    <t>hp6unemcop26 |</t>
  </si>
  <si>
    <t>hp6unemcop27 |</t>
  </si>
  <si>
    <t>hp6unemcop29 |</t>
  </si>
  <si>
    <t>hp6unemcop30 |</t>
  </si>
  <si>
    <t>hp6se~p1</t>
  </si>
  <si>
    <t>hp6se~p2</t>
  </si>
  <si>
    <t>hp6se~p3</t>
  </si>
  <si>
    <t>hp6se~p4</t>
  </si>
  <si>
    <t>hp6se~p6</t>
  </si>
  <si>
    <t>hp6se~p7</t>
  </si>
  <si>
    <t>hp6ser~8</t>
  </si>
  <si>
    <t>hp6se~10</t>
  </si>
  <si>
    <t>hp6se~12</t>
  </si>
  <si>
    <t>hp6seratop1</t>
  </si>
  <si>
    <t>hp6seratop2</t>
  </si>
  <si>
    <t>hp6seratop3</t>
  </si>
  <si>
    <t>hp6seratop4</t>
  </si>
  <si>
    <t>hp6seratop6</t>
  </si>
  <si>
    <t>hp6seratop7</t>
  </si>
  <si>
    <t>hp6seratop8</t>
  </si>
  <si>
    <t>hp6seratop10</t>
  </si>
  <si>
    <t>hp6seratop12</t>
  </si>
  <si>
    <t>hp6seratop13</t>
  </si>
  <si>
    <t>hp6seratop14</t>
  </si>
  <si>
    <t>hp6seratop15</t>
  </si>
  <si>
    <t>hp6seratop17</t>
  </si>
  <si>
    <t>hp6seratop19</t>
  </si>
  <si>
    <t>hp6seratop20</t>
  </si>
  <si>
    <t>hp6seratop21</t>
  </si>
  <si>
    <t>hp6seratop23</t>
  </si>
  <si>
    <t>hp6seratop25</t>
  </si>
  <si>
    <t>hp6seratop26</t>
  </si>
  <si>
    <t>hp6seratop27</t>
  </si>
  <si>
    <t>hp6seratop29</t>
  </si>
  <si>
    <t>hp6seratop30</t>
  </si>
  <si>
    <t>hp6se~13</t>
  </si>
  <si>
    <t>hp6se~14</t>
  </si>
  <si>
    <t>hp6se~15</t>
  </si>
  <si>
    <t>hp6se~17</t>
  </si>
  <si>
    <t>hp6se~19</t>
  </si>
  <si>
    <t>hp6se~20</t>
  </si>
  <si>
    <t>hp6se~21</t>
  </si>
  <si>
    <t>hp6se~23</t>
  </si>
  <si>
    <t>hp6se~25</t>
  </si>
  <si>
    <t>hp6se~26</t>
  </si>
  <si>
    <t>hp6se~27</t>
  </si>
  <si>
    <t>hp6se~29</t>
  </si>
  <si>
    <t>hp6se~30</t>
  </si>
  <si>
    <t>hp6seratop26 |</t>
  </si>
  <si>
    <t>hp6seratop27 |</t>
  </si>
  <si>
    <t>hp6seratop29 |</t>
  </si>
  <si>
    <t>hp6seratop30 |</t>
  </si>
  <si>
    <t>Sum of vars</t>
  </si>
  <si>
    <t>Twice sum of covars</t>
  </si>
  <si>
    <t>Avg corr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</si>
</sst>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1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9"/>
  <sheetViews>
    <sheetView topLeftCell="A24" workbookViewId="0">
      <selection activeCell="C35" sqref="C35"/>
    </sheetView>
  </sheetViews>
  <sheetFormatPr baseColWidth="10" defaultRowHeight="15"/>
  <cols>
    <col min="4" max="4" width="11.5703125" bestFit="1" customWidth="1"/>
  </cols>
  <sheetData>
    <row r="1" spans="1:32">
      <c r="A1" t="s">
        <v>2</v>
      </c>
    </row>
    <row r="2" spans="1:32">
      <c r="F2" t="s">
        <v>3</v>
      </c>
    </row>
    <row r="3" spans="1:32"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 t="s">
        <v>35</v>
      </c>
      <c r="N3" t="s">
        <v>36</v>
      </c>
      <c r="O3" t="s">
        <v>37</v>
      </c>
      <c r="P3" t="s">
        <v>38</v>
      </c>
      <c r="R3" t="s">
        <v>29</v>
      </c>
      <c r="S3" t="s">
        <v>59</v>
      </c>
      <c r="T3" t="s">
        <v>60</v>
      </c>
      <c r="U3" t="s">
        <v>61</v>
      </c>
      <c r="V3" t="s">
        <v>62</v>
      </c>
      <c r="W3" t="s">
        <v>63</v>
      </c>
      <c r="X3" t="s">
        <v>64</v>
      </c>
      <c r="Y3" t="s">
        <v>65</v>
      </c>
      <c r="Z3" t="s">
        <v>66</v>
      </c>
      <c r="AA3" t="s">
        <v>67</v>
      </c>
      <c r="AB3" t="s">
        <v>29</v>
      </c>
      <c r="AC3" t="s">
        <v>68</v>
      </c>
      <c r="AD3" t="s">
        <v>69</v>
      </c>
      <c r="AE3" t="s">
        <v>70</v>
      </c>
      <c r="AF3" t="s">
        <v>71</v>
      </c>
    </row>
    <row r="4" spans="1:32">
      <c r="A4" t="s">
        <v>4</v>
      </c>
      <c r="B4" t="s">
        <v>0</v>
      </c>
      <c r="C4" t="s">
        <v>1</v>
      </c>
      <c r="F4" t="s">
        <v>39</v>
      </c>
      <c r="G4" t="s">
        <v>40</v>
      </c>
      <c r="H4" t="s">
        <v>41</v>
      </c>
      <c r="I4" t="s">
        <v>41</v>
      </c>
      <c r="J4" t="s">
        <v>41</v>
      </c>
      <c r="K4" t="s">
        <v>41</v>
      </c>
      <c r="L4" t="s">
        <v>41</v>
      </c>
      <c r="M4" t="s">
        <v>41</v>
      </c>
      <c r="N4" t="s">
        <v>41</v>
      </c>
      <c r="O4" t="s">
        <v>41</v>
      </c>
      <c r="P4" t="s">
        <v>41</v>
      </c>
      <c r="Q4" t="s">
        <v>39</v>
      </c>
      <c r="R4" t="s">
        <v>40</v>
      </c>
      <c r="S4" t="s">
        <v>41</v>
      </c>
      <c r="T4" t="s">
        <v>41</v>
      </c>
      <c r="U4" t="s">
        <v>41</v>
      </c>
      <c r="V4" t="s">
        <v>41</v>
      </c>
      <c r="W4" t="s">
        <v>41</v>
      </c>
      <c r="X4" t="s">
        <v>41</v>
      </c>
      <c r="Y4" t="s">
        <v>41</v>
      </c>
      <c r="Z4" t="s">
        <v>41</v>
      </c>
      <c r="AA4" t="s">
        <v>41</v>
      </c>
      <c r="AB4" t="s">
        <v>72</v>
      </c>
      <c r="AC4" t="s">
        <v>41</v>
      </c>
      <c r="AD4" t="s">
        <v>41</v>
      </c>
      <c r="AE4" t="s">
        <v>41</v>
      </c>
      <c r="AF4" t="s">
        <v>73</v>
      </c>
    </row>
    <row r="5" spans="1:32">
      <c r="A5">
        <v>1</v>
      </c>
      <c r="B5" t="s">
        <v>5</v>
      </c>
      <c r="C5">
        <v>1.117</v>
      </c>
      <c r="F5" t="s">
        <v>30</v>
      </c>
      <c r="G5" t="s">
        <v>29</v>
      </c>
      <c r="Q5" t="s">
        <v>44</v>
      </c>
      <c r="R5" t="s">
        <v>29</v>
      </c>
      <c r="AB5" t="s">
        <v>74</v>
      </c>
      <c r="AC5">
        <v>1.2680499999999999</v>
      </c>
    </row>
    <row r="6" spans="1:32">
      <c r="A6">
        <v>2</v>
      </c>
      <c r="B6" t="s">
        <v>6</v>
      </c>
      <c r="C6">
        <v>0.86180000000000001</v>
      </c>
      <c r="F6" t="s">
        <v>31</v>
      </c>
      <c r="G6" t="s">
        <v>29</v>
      </c>
      <c r="H6">
        <f>-0.223619</f>
        <v>-0.22361900000000001</v>
      </c>
      <c r="Q6" t="s">
        <v>45</v>
      </c>
      <c r="R6" t="s">
        <v>29</v>
      </c>
      <c r="S6">
        <v>0.43249599999999999</v>
      </c>
      <c r="AB6" t="s">
        <v>75</v>
      </c>
      <c r="AC6">
        <v>0.60040300000000002</v>
      </c>
      <c r="AD6">
        <v>2.2001499999999998</v>
      </c>
    </row>
    <row r="7" spans="1:32">
      <c r="A7">
        <v>3</v>
      </c>
      <c r="B7" t="s">
        <v>7</v>
      </c>
      <c r="C7">
        <v>1.0195000000000001</v>
      </c>
      <c r="F7" t="s">
        <v>32</v>
      </c>
      <c r="G7" t="s">
        <v>29</v>
      </c>
      <c r="H7">
        <v>0.20166400000000001</v>
      </c>
      <c r="I7">
        <v>0.554817</v>
      </c>
      <c r="Q7" t="s">
        <v>46</v>
      </c>
      <c r="R7" t="s">
        <v>29</v>
      </c>
      <c r="S7">
        <v>0.80410999999999999</v>
      </c>
      <c r="T7">
        <v>0.66236499999999998</v>
      </c>
      <c r="AB7" t="s">
        <v>76</v>
      </c>
      <c r="AC7">
        <v>0.59091700000000003</v>
      </c>
      <c r="AD7">
        <v>0.49480200000000002</v>
      </c>
      <c r="AE7">
        <v>1.6716299999999999</v>
      </c>
    </row>
    <row r="8" spans="1:32">
      <c r="A8">
        <v>4</v>
      </c>
      <c r="B8" t="s">
        <v>8</v>
      </c>
      <c r="C8">
        <v>1.6315999999999999</v>
      </c>
      <c r="F8" t="s">
        <v>33</v>
      </c>
      <c r="G8" t="s">
        <v>29</v>
      </c>
      <c r="H8">
        <v>1.0367299999999999</v>
      </c>
      <c r="I8">
        <v>0.149867</v>
      </c>
      <c r="J8">
        <v>0.635266</v>
      </c>
      <c r="Q8" t="s">
        <v>47</v>
      </c>
      <c r="R8" t="s">
        <v>29</v>
      </c>
      <c r="S8">
        <v>0.75951999999999997</v>
      </c>
      <c r="T8">
        <v>1.37768</v>
      </c>
      <c r="U8">
        <v>0.61707400000000001</v>
      </c>
      <c r="AB8" t="s">
        <v>77</v>
      </c>
      <c r="AC8">
        <v>0.35113100000000003</v>
      </c>
      <c r="AD8">
        <v>0.76642200000000005</v>
      </c>
      <c r="AE8">
        <v>1.2415499999999999</v>
      </c>
      <c r="AF8">
        <v>1.87016</v>
      </c>
    </row>
    <row r="9" spans="1:32">
      <c r="A9">
        <v>6</v>
      </c>
      <c r="B9" t="s">
        <v>9</v>
      </c>
      <c r="C9">
        <v>1.4854000000000001</v>
      </c>
      <c r="F9" t="s">
        <v>34</v>
      </c>
      <c r="G9" t="s">
        <v>29</v>
      </c>
      <c r="H9">
        <v>9.7726999999999994E-2</v>
      </c>
      <c r="I9">
        <v>0.48599999999999999</v>
      </c>
      <c r="J9">
        <v>0.32341900000000001</v>
      </c>
      <c r="K9">
        <v>0.44821100000000003</v>
      </c>
      <c r="Q9" t="s">
        <v>48</v>
      </c>
      <c r="R9" t="s">
        <v>29</v>
      </c>
      <c r="S9">
        <v>0.62629900000000005</v>
      </c>
      <c r="T9">
        <v>0.82470100000000002</v>
      </c>
      <c r="U9">
        <v>0.42415199999999997</v>
      </c>
      <c r="V9">
        <v>1.3845400000000001</v>
      </c>
    </row>
    <row r="10" spans="1:32">
      <c r="A10">
        <v>7</v>
      </c>
      <c r="B10" t="s">
        <v>10</v>
      </c>
      <c r="C10">
        <v>3.3258000000000001</v>
      </c>
      <c r="F10" t="s">
        <v>35</v>
      </c>
      <c r="G10" t="s">
        <v>29</v>
      </c>
      <c r="H10">
        <v>0.75185000000000002</v>
      </c>
      <c r="I10">
        <v>0.45578999999999997</v>
      </c>
      <c r="J10">
        <v>1.0971299999999999</v>
      </c>
      <c r="K10">
        <v>1.2546299999999999</v>
      </c>
      <c r="L10">
        <v>6.0442000000000003E-2</v>
      </c>
      <c r="Q10" t="s">
        <v>49</v>
      </c>
      <c r="R10" t="s">
        <v>29</v>
      </c>
      <c r="S10">
        <f>-0.928002</f>
        <v>-0.92800199999999999</v>
      </c>
      <c r="T10">
        <v>3.8573000000000003E-2</v>
      </c>
      <c r="U10">
        <f>-0.496407</f>
        <v>-0.49640699999999999</v>
      </c>
      <c r="V10">
        <v>4.5150999999999997E-2</v>
      </c>
      <c r="W10">
        <f>-0.217864</f>
        <v>-0.217864</v>
      </c>
    </row>
    <row r="11" spans="1:32">
      <c r="A11">
        <v>8</v>
      </c>
      <c r="B11" t="s">
        <v>11</v>
      </c>
      <c r="C11">
        <v>0.88490000000000002</v>
      </c>
      <c r="F11" t="s">
        <v>36</v>
      </c>
      <c r="G11" t="s">
        <v>29</v>
      </c>
      <c r="H11">
        <v>3.6082999999999997E-2</v>
      </c>
      <c r="I11">
        <v>0.60795999999999994</v>
      </c>
      <c r="J11">
        <v>0.75842699999999996</v>
      </c>
      <c r="K11">
        <v>0.52263199999999999</v>
      </c>
      <c r="L11">
        <v>0.34507700000000002</v>
      </c>
      <c r="M11">
        <v>0.96729500000000002</v>
      </c>
      <c r="Q11" t="s">
        <v>50</v>
      </c>
      <c r="R11" t="s">
        <v>29</v>
      </c>
      <c r="S11">
        <f>-0.170154</f>
        <v>-0.170154</v>
      </c>
      <c r="T11">
        <v>0.18267</v>
      </c>
      <c r="U11">
        <v>5.9936999999999997E-2</v>
      </c>
      <c r="V11">
        <f>-0.101981</f>
        <v>-0.101981</v>
      </c>
      <c r="W11">
        <v>0.32423800000000003</v>
      </c>
      <c r="X11">
        <f>-0.248225</f>
        <v>-0.248225</v>
      </c>
    </row>
    <row r="12" spans="1:32">
      <c r="A12">
        <v>10</v>
      </c>
      <c r="B12" t="s">
        <v>12</v>
      </c>
      <c r="C12">
        <v>2.8612000000000002</v>
      </c>
      <c r="F12" t="s">
        <v>42</v>
      </c>
      <c r="G12" t="s">
        <v>29</v>
      </c>
      <c r="H12">
        <v>0.49493900000000002</v>
      </c>
      <c r="I12">
        <v>0.26449800000000001</v>
      </c>
      <c r="J12">
        <v>0.44789499999999999</v>
      </c>
      <c r="K12">
        <v>0.59056500000000001</v>
      </c>
      <c r="L12">
        <v>0.87523300000000004</v>
      </c>
      <c r="M12">
        <v>0.29674899999999999</v>
      </c>
      <c r="N12">
        <v>0.42657699999999998</v>
      </c>
      <c r="Q12" t="s">
        <v>51</v>
      </c>
      <c r="R12" t="s">
        <v>29</v>
      </c>
      <c r="S12">
        <v>1.14055</v>
      </c>
      <c r="T12">
        <v>1.6156699999999999</v>
      </c>
      <c r="U12">
        <v>1.41808</v>
      </c>
      <c r="V12">
        <v>2.19855</v>
      </c>
      <c r="W12">
        <v>1.0899300000000001</v>
      </c>
      <c r="X12">
        <f>-0.760361</f>
        <v>-0.76036099999999995</v>
      </c>
      <c r="Y12">
        <f>-0.412768</f>
        <v>-0.41276800000000002</v>
      </c>
    </row>
    <row r="13" spans="1:32">
      <c r="A13">
        <v>12</v>
      </c>
      <c r="B13" t="s">
        <v>13</v>
      </c>
      <c r="C13">
        <v>3.3016000000000001</v>
      </c>
      <c r="F13" t="s">
        <v>43</v>
      </c>
      <c r="G13" t="s">
        <v>29</v>
      </c>
      <c r="H13">
        <v>0.44687500000000002</v>
      </c>
      <c r="I13">
        <v>0.36366799999999999</v>
      </c>
      <c r="J13">
        <v>0.685029</v>
      </c>
      <c r="K13">
        <v>1.0223899999999999</v>
      </c>
      <c r="L13">
        <v>0.62073500000000004</v>
      </c>
      <c r="M13">
        <v>1.11964</v>
      </c>
      <c r="N13">
        <v>0.68291999999999997</v>
      </c>
      <c r="O13">
        <v>5.8185000000000001E-2</v>
      </c>
      <c r="Q13" t="s">
        <v>52</v>
      </c>
      <c r="R13" t="s">
        <v>29</v>
      </c>
      <c r="S13">
        <v>0.65904300000000005</v>
      </c>
      <c r="T13">
        <v>0.69031500000000001</v>
      </c>
      <c r="U13">
        <v>0.38660099999999997</v>
      </c>
      <c r="V13">
        <v>1.17943</v>
      </c>
      <c r="W13">
        <v>0.65640200000000004</v>
      </c>
      <c r="X13">
        <f>-0.025262</f>
        <v>-2.5262E-2</v>
      </c>
      <c r="Y13">
        <f>-0.248332</f>
        <v>-0.248332</v>
      </c>
      <c r="Z13">
        <v>1.42248</v>
      </c>
    </row>
    <row r="14" spans="1:32">
      <c r="A14">
        <v>13</v>
      </c>
      <c r="B14" t="s">
        <v>14</v>
      </c>
      <c r="C14">
        <v>1.9923</v>
      </c>
      <c r="F14" t="s">
        <v>44</v>
      </c>
      <c r="G14" t="s">
        <v>29</v>
      </c>
      <c r="H14">
        <f>-0.057106</f>
        <v>-5.7105999999999997E-2</v>
      </c>
      <c r="I14">
        <v>0.39755699999999999</v>
      </c>
      <c r="J14">
        <v>0.54998800000000003</v>
      </c>
      <c r="K14">
        <v>0.48267300000000002</v>
      </c>
      <c r="L14">
        <f>-0.046894</f>
        <v>-4.6893999999999998E-2</v>
      </c>
      <c r="M14">
        <v>1.1240399999999999</v>
      </c>
      <c r="N14">
        <v>0.67963799999999996</v>
      </c>
      <c r="O14">
        <v>0.68922499999999998</v>
      </c>
      <c r="P14">
        <v>0.69391899999999995</v>
      </c>
      <c r="Q14" t="s">
        <v>53</v>
      </c>
      <c r="R14" t="s">
        <v>29</v>
      </c>
      <c r="S14">
        <v>0.525895</v>
      </c>
      <c r="T14">
        <v>0.65104600000000001</v>
      </c>
      <c r="U14">
        <v>0.27910000000000001</v>
      </c>
      <c r="V14">
        <v>0.64186200000000004</v>
      </c>
      <c r="W14">
        <v>0.59249300000000005</v>
      </c>
      <c r="X14">
        <v>0.38144800000000001</v>
      </c>
      <c r="Y14">
        <v>0.15695799999999999</v>
      </c>
      <c r="Z14">
        <v>0.55840400000000001</v>
      </c>
      <c r="AA14">
        <v>0.548261</v>
      </c>
    </row>
    <row r="15" spans="1:32">
      <c r="A15">
        <v>14</v>
      </c>
      <c r="B15" t="s">
        <v>15</v>
      </c>
      <c r="C15">
        <v>1.2434000000000001</v>
      </c>
      <c r="F15" t="s">
        <v>45</v>
      </c>
      <c r="G15" t="s">
        <v>29</v>
      </c>
      <c r="H15">
        <v>0.33038499999999998</v>
      </c>
      <c r="I15">
        <v>0.62557200000000002</v>
      </c>
      <c r="J15">
        <v>0.96434200000000003</v>
      </c>
      <c r="K15">
        <v>0.80284500000000003</v>
      </c>
      <c r="L15">
        <v>0.54636300000000004</v>
      </c>
      <c r="M15">
        <v>1.11005</v>
      </c>
      <c r="N15">
        <v>0.83119399999999999</v>
      </c>
      <c r="O15">
        <v>0.51596500000000001</v>
      </c>
      <c r="P15">
        <v>0.867008</v>
      </c>
      <c r="Q15" t="s">
        <v>54</v>
      </c>
      <c r="R15" t="s">
        <v>29</v>
      </c>
      <c r="S15">
        <v>0.98914599999999997</v>
      </c>
      <c r="T15">
        <v>1.2408999999999999</v>
      </c>
      <c r="U15">
        <v>0.72201400000000004</v>
      </c>
      <c r="V15">
        <v>1.9524699999999999</v>
      </c>
      <c r="W15">
        <v>1.09165</v>
      </c>
      <c r="X15">
        <v>5.9455000000000001E-2</v>
      </c>
      <c r="Y15">
        <v>8.7434999999999999E-2</v>
      </c>
      <c r="Z15">
        <v>1.88805</v>
      </c>
      <c r="AA15">
        <v>0.84898799999999996</v>
      </c>
    </row>
    <row r="16" spans="1:32">
      <c r="A16">
        <v>15</v>
      </c>
      <c r="B16" t="s">
        <v>16</v>
      </c>
      <c r="C16">
        <v>1.3082</v>
      </c>
      <c r="F16" t="s">
        <v>46</v>
      </c>
      <c r="G16" t="s">
        <v>29</v>
      </c>
      <c r="H16">
        <v>3.6202999999999999E-2</v>
      </c>
      <c r="I16">
        <v>0.37609100000000001</v>
      </c>
      <c r="J16">
        <v>0.56110300000000002</v>
      </c>
      <c r="K16">
        <v>0.33673500000000001</v>
      </c>
      <c r="L16">
        <v>0.36703000000000002</v>
      </c>
      <c r="M16">
        <v>0.80423100000000003</v>
      </c>
      <c r="N16">
        <v>0.54835299999999998</v>
      </c>
      <c r="O16">
        <v>1.3278099999999999</v>
      </c>
      <c r="P16">
        <v>0.48491899999999999</v>
      </c>
      <c r="Q16" t="s">
        <v>55</v>
      </c>
      <c r="R16" t="s">
        <v>29</v>
      </c>
      <c r="S16">
        <v>0.33074399999999998</v>
      </c>
      <c r="T16">
        <v>0.67610899999999996</v>
      </c>
      <c r="U16">
        <v>0.64169100000000001</v>
      </c>
      <c r="V16">
        <v>0.95218100000000006</v>
      </c>
      <c r="W16">
        <v>0.40720000000000001</v>
      </c>
      <c r="X16">
        <v>0.219748</v>
      </c>
      <c r="Y16">
        <v>0.116128</v>
      </c>
      <c r="Z16">
        <v>0.99698500000000001</v>
      </c>
      <c r="AA16">
        <v>0.46490500000000001</v>
      </c>
    </row>
    <row r="17" spans="1:32">
      <c r="A17">
        <v>17</v>
      </c>
      <c r="B17" t="s">
        <v>17</v>
      </c>
      <c r="C17">
        <v>3.7042999999999999</v>
      </c>
      <c r="F17" t="s">
        <v>47</v>
      </c>
      <c r="G17" t="s">
        <v>29</v>
      </c>
      <c r="H17">
        <v>3.0016000000000001E-2</v>
      </c>
      <c r="I17">
        <v>1.1281699999999999</v>
      </c>
      <c r="J17">
        <v>1.2835300000000001</v>
      </c>
      <c r="K17">
        <v>0.95378499999999999</v>
      </c>
      <c r="L17">
        <v>0.75316000000000005</v>
      </c>
      <c r="M17">
        <v>1.02122</v>
      </c>
      <c r="N17">
        <v>1.40147</v>
      </c>
      <c r="O17">
        <v>0.61219199999999996</v>
      </c>
      <c r="P17">
        <v>1.19903</v>
      </c>
      <c r="Q17" t="s">
        <v>56</v>
      </c>
      <c r="R17" t="s">
        <v>29</v>
      </c>
      <c r="S17">
        <v>0.53549199999999997</v>
      </c>
      <c r="T17">
        <v>0.63937900000000003</v>
      </c>
      <c r="U17">
        <v>0.57303700000000002</v>
      </c>
      <c r="V17">
        <v>1.14368</v>
      </c>
      <c r="W17">
        <v>0.67405800000000005</v>
      </c>
      <c r="X17">
        <f>-0.292418</f>
        <v>-0.29241800000000001</v>
      </c>
      <c r="Y17">
        <v>0.60894400000000004</v>
      </c>
      <c r="Z17">
        <v>0.60986300000000004</v>
      </c>
      <c r="AA17">
        <v>0.224385</v>
      </c>
    </row>
    <row r="18" spans="1:32">
      <c r="A18">
        <v>19</v>
      </c>
      <c r="B18" t="s">
        <v>18</v>
      </c>
      <c r="C18">
        <v>0.99660000000000004</v>
      </c>
      <c r="F18" t="s">
        <v>48</v>
      </c>
      <c r="G18" t="s">
        <v>29</v>
      </c>
      <c r="H18">
        <v>0.25425599999999998</v>
      </c>
      <c r="I18">
        <v>0.63337600000000005</v>
      </c>
      <c r="J18">
        <v>0.82414699999999996</v>
      </c>
      <c r="K18">
        <v>0.66515299999999999</v>
      </c>
      <c r="L18">
        <v>0.491869</v>
      </c>
      <c r="M18">
        <v>0.90712700000000002</v>
      </c>
      <c r="N18">
        <v>0.64256400000000002</v>
      </c>
      <c r="O18">
        <v>0.50278199999999995</v>
      </c>
      <c r="P18">
        <v>0.697654</v>
      </c>
    </row>
    <row r="19" spans="1:32">
      <c r="A19">
        <v>20</v>
      </c>
      <c r="B19" t="s">
        <v>19</v>
      </c>
      <c r="C19">
        <v>2.5962999999999998</v>
      </c>
      <c r="F19" t="s">
        <v>49</v>
      </c>
      <c r="G19" t="s">
        <v>29</v>
      </c>
      <c r="H19">
        <v>0.14901500000000001</v>
      </c>
      <c r="I19">
        <f>-0.383641</f>
        <v>-0.38364100000000001</v>
      </c>
      <c r="J19">
        <v>3.3020000000000001E-2</v>
      </c>
      <c r="K19">
        <v>0.22076699999999999</v>
      </c>
      <c r="L19">
        <f>-0.103186</f>
        <v>-0.103186</v>
      </c>
      <c r="M19">
        <v>0.56739899999999999</v>
      </c>
      <c r="N19">
        <f>-0.110899</f>
        <v>-0.110899</v>
      </c>
      <c r="O19">
        <v>-1.2442</v>
      </c>
      <c r="P19">
        <f>-0.553324</f>
        <v>-0.55332400000000004</v>
      </c>
    </row>
    <row r="20" spans="1:32">
      <c r="A20">
        <v>21</v>
      </c>
      <c r="B20" t="s">
        <v>20</v>
      </c>
      <c r="C20">
        <v>1.0524</v>
      </c>
      <c r="F20" t="s">
        <v>50</v>
      </c>
      <c r="G20" t="s">
        <v>29</v>
      </c>
      <c r="H20">
        <v>0.405553</v>
      </c>
      <c r="I20">
        <v>1.6372000000000001E-2</v>
      </c>
      <c r="J20">
        <v>6.1960000000000001E-2</v>
      </c>
      <c r="K20">
        <v>0.38409700000000002</v>
      </c>
      <c r="L20">
        <v>0.74749200000000005</v>
      </c>
      <c r="M20">
        <f>-0.129585</f>
        <v>-0.12958500000000001</v>
      </c>
      <c r="N20">
        <f>-0.219181</f>
        <v>-0.21918099999999999</v>
      </c>
      <c r="O20">
        <v>0.47105399999999997</v>
      </c>
      <c r="P20">
        <v>0.49239699999999997</v>
      </c>
    </row>
    <row r="21" spans="1:32">
      <c r="A21">
        <v>23</v>
      </c>
      <c r="B21" t="s">
        <v>21</v>
      </c>
      <c r="C21">
        <v>3.86</v>
      </c>
      <c r="F21" t="s">
        <v>51</v>
      </c>
      <c r="G21" t="s">
        <v>29</v>
      </c>
      <c r="H21">
        <v>2.7489E-2</v>
      </c>
      <c r="I21">
        <v>1.1991799999999999</v>
      </c>
      <c r="J21">
        <v>1.43689</v>
      </c>
      <c r="K21">
        <v>0.63890000000000002</v>
      </c>
      <c r="L21">
        <v>0.39804699999999998</v>
      </c>
      <c r="M21">
        <v>1.64089</v>
      </c>
      <c r="N21">
        <v>1.5163800000000001</v>
      </c>
      <c r="O21">
        <v>1.04542</v>
      </c>
      <c r="P21">
        <v>1.7758400000000001</v>
      </c>
    </row>
    <row r="22" spans="1:32">
      <c r="A22">
        <v>25</v>
      </c>
      <c r="B22" t="s">
        <v>22</v>
      </c>
      <c r="C22">
        <v>0.96299999999999997</v>
      </c>
      <c r="F22" t="s">
        <v>52</v>
      </c>
      <c r="G22" t="s">
        <v>29</v>
      </c>
      <c r="H22">
        <v>5.2400000000000005E-4</v>
      </c>
      <c r="I22">
        <v>0.51735500000000001</v>
      </c>
      <c r="J22">
        <v>0.73930399999999996</v>
      </c>
      <c r="K22">
        <v>0.394343</v>
      </c>
      <c r="L22">
        <v>7.6258000000000006E-2</v>
      </c>
      <c r="M22">
        <v>0.93721100000000002</v>
      </c>
      <c r="N22">
        <v>0.73946800000000001</v>
      </c>
      <c r="O22">
        <v>9.6248E-2</v>
      </c>
      <c r="P22">
        <v>0.64218600000000003</v>
      </c>
    </row>
    <row r="23" spans="1:32">
      <c r="A23">
        <v>26</v>
      </c>
      <c r="B23" t="s">
        <v>23</v>
      </c>
      <c r="C23">
        <v>1.2681</v>
      </c>
      <c r="F23" t="s">
        <v>53</v>
      </c>
      <c r="G23" t="s">
        <v>29</v>
      </c>
      <c r="H23">
        <v>0.41401399999999999</v>
      </c>
      <c r="I23">
        <v>0.27415600000000001</v>
      </c>
      <c r="J23">
        <v>0.66549100000000005</v>
      </c>
      <c r="K23">
        <v>0.78353200000000001</v>
      </c>
      <c r="L23">
        <v>0.32294800000000001</v>
      </c>
      <c r="M23">
        <v>1.61555</v>
      </c>
      <c r="N23">
        <v>0.49712099999999998</v>
      </c>
      <c r="O23">
        <v>0.170651</v>
      </c>
      <c r="P23">
        <v>0.53305599999999997</v>
      </c>
    </row>
    <row r="24" spans="1:32">
      <c r="A24">
        <v>27</v>
      </c>
      <c r="B24" t="s">
        <v>24</v>
      </c>
      <c r="C24">
        <v>2.2000000000000002</v>
      </c>
      <c r="F24" t="s">
        <v>54</v>
      </c>
      <c r="G24" t="s">
        <v>29</v>
      </c>
      <c r="H24">
        <v>0.29745199999999999</v>
      </c>
      <c r="I24">
        <v>0.78911699999999996</v>
      </c>
      <c r="J24">
        <v>1.0981399999999999</v>
      </c>
      <c r="K24">
        <v>0.96634699999999996</v>
      </c>
      <c r="L24">
        <v>0.24837100000000001</v>
      </c>
      <c r="M24">
        <v>1.55264</v>
      </c>
      <c r="N24">
        <v>1.0106200000000001</v>
      </c>
      <c r="O24">
        <v>0.21493399999999999</v>
      </c>
      <c r="P24">
        <v>1.29725</v>
      </c>
    </row>
    <row r="25" spans="1:32">
      <c r="A25">
        <v>29</v>
      </c>
      <c r="B25" t="s">
        <v>25</v>
      </c>
      <c r="C25">
        <v>1.6719999999999999</v>
      </c>
      <c r="F25" t="s">
        <v>55</v>
      </c>
      <c r="G25" t="s">
        <v>29</v>
      </c>
      <c r="H25">
        <v>0.61094400000000004</v>
      </c>
      <c r="I25">
        <v>0.29906500000000003</v>
      </c>
      <c r="J25">
        <v>0.415634</v>
      </c>
      <c r="K25">
        <v>1.02521</v>
      </c>
      <c r="L25">
        <v>0.861649</v>
      </c>
      <c r="M25">
        <v>1.16123</v>
      </c>
      <c r="N25">
        <v>0.67720899999999995</v>
      </c>
      <c r="O25">
        <v>0.95235999999999998</v>
      </c>
      <c r="P25">
        <v>0.82053600000000004</v>
      </c>
    </row>
    <row r="26" spans="1:32">
      <c r="A26">
        <v>30</v>
      </c>
      <c r="B26" t="s">
        <v>26</v>
      </c>
      <c r="C26">
        <v>1.8702000000000001</v>
      </c>
      <c r="F26" t="s">
        <v>56</v>
      </c>
      <c r="G26" t="s">
        <v>29</v>
      </c>
      <c r="H26">
        <v>0.85449600000000003</v>
      </c>
      <c r="I26">
        <v>0.29530800000000001</v>
      </c>
      <c r="J26">
        <v>0.450845</v>
      </c>
      <c r="K26">
        <v>1.3236000000000001</v>
      </c>
      <c r="L26">
        <v>0.96321199999999996</v>
      </c>
      <c r="M26">
        <v>0.52099200000000001</v>
      </c>
      <c r="N26">
        <v>0.53933699999999996</v>
      </c>
      <c r="O26">
        <v>1.29088</v>
      </c>
      <c r="P26">
        <v>0.88692800000000005</v>
      </c>
    </row>
    <row r="28" spans="1:32">
      <c r="B28" t="s">
        <v>57</v>
      </c>
      <c r="C28">
        <f>SUM(C5:C26)</f>
        <v>41.215599999999995</v>
      </c>
      <c r="F28" t="s">
        <v>58</v>
      </c>
      <c r="H28">
        <f>2*SUM(H6:H26)</f>
        <v>12.390979999999999</v>
      </c>
      <c r="I28">
        <f t="shared" ref="I28:AF28" si="0">2*SUM(I6:I26)</f>
        <v>18.100556000000001</v>
      </c>
      <c r="J28">
        <f t="shared" si="0"/>
        <v>26.063120000000001</v>
      </c>
      <c r="K28">
        <f t="shared" si="0"/>
        <v>25.632829999999998</v>
      </c>
      <c r="L28">
        <f t="shared" si="0"/>
        <v>15.055612000000004</v>
      </c>
      <c r="M28">
        <f t="shared" si="0"/>
        <v>30.433358000000002</v>
      </c>
      <c r="N28">
        <f t="shared" si="0"/>
        <v>19.725541999999997</v>
      </c>
      <c r="O28">
        <f t="shared" si="0"/>
        <v>13.407011999999998</v>
      </c>
      <c r="P28">
        <f t="shared" si="0"/>
        <v>19.674797999999999</v>
      </c>
      <c r="S28">
        <f t="shared" si="0"/>
        <v>11.410278</v>
      </c>
      <c r="T28">
        <f t="shared" si="0"/>
        <v>17.198816000000001</v>
      </c>
      <c r="U28">
        <f t="shared" si="0"/>
        <v>9.2505579999999998</v>
      </c>
      <c r="V28">
        <f t="shared" si="0"/>
        <v>18.791765999999999</v>
      </c>
      <c r="W28">
        <f t="shared" si="0"/>
        <v>9.2362140000000004</v>
      </c>
      <c r="X28">
        <f t="shared" si="0"/>
        <v>-1.3312299999999997</v>
      </c>
      <c r="Y28">
        <f t="shared" si="0"/>
        <v>0.61672999999999989</v>
      </c>
      <c r="Z28">
        <f t="shared" si="0"/>
        <v>10.951563999999999</v>
      </c>
      <c r="AA28">
        <f t="shared" si="0"/>
        <v>4.1730779999999994</v>
      </c>
      <c r="AC28">
        <f t="shared" si="0"/>
        <v>3.0849020000000005</v>
      </c>
      <c r="AD28">
        <f t="shared" si="0"/>
        <v>6.9227479999999995</v>
      </c>
      <c r="AE28">
        <f t="shared" si="0"/>
        <v>5.8263599999999993</v>
      </c>
      <c r="AF28">
        <f t="shared" si="0"/>
        <v>3.7403200000000001</v>
      </c>
    </row>
    <row r="29" spans="1:32">
      <c r="F29">
        <f>SUM(H28:AF28)</f>
        <v>280.35591199999999</v>
      </c>
    </row>
    <row r="31" spans="1:32">
      <c r="A31" t="s">
        <v>78</v>
      </c>
      <c r="C31">
        <f>C28+F29</f>
        <v>321.57151199999998</v>
      </c>
    </row>
    <row r="35" spans="1:9">
      <c r="A35" t="s">
        <v>79</v>
      </c>
      <c r="C35" s="1" t="s">
        <v>80</v>
      </c>
      <c r="D35" s="2">
        <f>AVERAGE(C39:I60,C65:I78,C83:I89)</f>
        <v>0.34259350649350628</v>
      </c>
    </row>
    <row r="37" spans="1:9">
      <c r="B37" t="s">
        <v>29</v>
      </c>
      <c r="C37" t="s">
        <v>30</v>
      </c>
      <c r="D37" t="s">
        <v>31</v>
      </c>
      <c r="E37" t="s">
        <v>32</v>
      </c>
      <c r="F37" t="s">
        <v>33</v>
      </c>
      <c r="G37" t="s">
        <v>34</v>
      </c>
      <c r="H37" t="s">
        <v>35</v>
      </c>
      <c r="I37" t="s">
        <v>36</v>
      </c>
    </row>
    <row r="38" spans="1:9">
      <c r="A38" t="s">
        <v>39</v>
      </c>
      <c r="B38" t="s">
        <v>40</v>
      </c>
      <c r="C38" t="s">
        <v>41</v>
      </c>
      <c r="D38" t="s">
        <v>41</v>
      </c>
      <c r="E38" t="s">
        <v>41</v>
      </c>
      <c r="F38" t="s">
        <v>41</v>
      </c>
      <c r="G38" t="s">
        <v>41</v>
      </c>
      <c r="H38" t="s">
        <v>41</v>
      </c>
      <c r="I38" t="s">
        <v>41</v>
      </c>
    </row>
    <row r="39" spans="1:9">
      <c r="A39" t="s">
        <v>30</v>
      </c>
      <c r="B39" t="s">
        <v>29</v>
      </c>
    </row>
    <row r="40" spans="1:9">
      <c r="A40" t="s">
        <v>31</v>
      </c>
      <c r="B40" t="s">
        <v>29</v>
      </c>
      <c r="C40">
        <v>-0.22789999999999999</v>
      </c>
    </row>
    <row r="41" spans="1:9">
      <c r="A41" t="s">
        <v>32</v>
      </c>
      <c r="B41" t="s">
        <v>29</v>
      </c>
      <c r="C41">
        <v>0.18890000000000001</v>
      </c>
      <c r="D41">
        <v>0.59189999999999998</v>
      </c>
    </row>
    <row r="42" spans="1:9">
      <c r="A42" t="s">
        <v>33</v>
      </c>
      <c r="B42" t="s">
        <v>29</v>
      </c>
      <c r="C42">
        <v>0.76780000000000004</v>
      </c>
      <c r="D42">
        <v>0.12640000000000001</v>
      </c>
      <c r="E42">
        <v>0.49249999999999999</v>
      </c>
    </row>
    <row r="43" spans="1:9">
      <c r="A43" t="s">
        <v>34</v>
      </c>
      <c r="B43" t="s">
        <v>29</v>
      </c>
      <c r="C43">
        <v>7.5899999999999995E-2</v>
      </c>
      <c r="D43">
        <v>0.42949999999999999</v>
      </c>
      <c r="E43">
        <v>0.26279999999999998</v>
      </c>
      <c r="F43">
        <v>0.28789999999999999</v>
      </c>
    </row>
    <row r="44" spans="1:9">
      <c r="A44" t="s">
        <v>35</v>
      </c>
      <c r="B44" t="s">
        <v>29</v>
      </c>
      <c r="C44">
        <v>0.39</v>
      </c>
      <c r="D44">
        <v>0.26919999999999999</v>
      </c>
      <c r="E44">
        <v>0.5958</v>
      </c>
      <c r="F44">
        <v>0.53859999999999997</v>
      </c>
      <c r="G44">
        <v>2.7199999999999998E-2</v>
      </c>
    </row>
    <row r="45" spans="1:9">
      <c r="A45" t="s">
        <v>36</v>
      </c>
      <c r="B45" t="s">
        <v>29</v>
      </c>
      <c r="C45">
        <v>3.6299999999999999E-2</v>
      </c>
      <c r="D45">
        <v>0.69610000000000005</v>
      </c>
      <c r="E45">
        <v>0.79849999999999999</v>
      </c>
      <c r="F45">
        <v>0.43490000000000001</v>
      </c>
      <c r="G45">
        <v>0.30099999999999999</v>
      </c>
      <c r="H45">
        <v>0.56379999999999997</v>
      </c>
    </row>
    <row r="46" spans="1:9">
      <c r="A46" t="s">
        <v>42</v>
      </c>
      <c r="B46" t="s">
        <v>29</v>
      </c>
      <c r="C46">
        <v>0.27679999999999999</v>
      </c>
      <c r="D46">
        <v>0.16839999999999999</v>
      </c>
      <c r="E46">
        <v>0.26219999999999999</v>
      </c>
      <c r="F46">
        <v>0.27329999999999999</v>
      </c>
      <c r="G46">
        <v>0.42449999999999999</v>
      </c>
      <c r="H46">
        <v>9.6199999999999994E-2</v>
      </c>
      <c r="I46">
        <v>0.2681</v>
      </c>
    </row>
    <row r="47" spans="1:9">
      <c r="A47" t="s">
        <v>43</v>
      </c>
      <c r="B47" t="s">
        <v>29</v>
      </c>
      <c r="C47">
        <v>0.23269999999999999</v>
      </c>
      <c r="D47">
        <v>0.21560000000000001</v>
      </c>
      <c r="E47">
        <v>0.37340000000000001</v>
      </c>
      <c r="F47">
        <v>0.4405</v>
      </c>
      <c r="G47">
        <v>0.28029999999999999</v>
      </c>
      <c r="H47">
        <v>0.33789999999999998</v>
      </c>
      <c r="I47">
        <v>0.39950000000000002</v>
      </c>
    </row>
    <row r="48" spans="1:9">
      <c r="A48" t="s">
        <v>44</v>
      </c>
      <c r="B48" t="s">
        <v>29</v>
      </c>
      <c r="C48">
        <v>-3.8300000000000001E-2</v>
      </c>
      <c r="D48">
        <v>0.3034</v>
      </c>
      <c r="E48">
        <v>0.38590000000000002</v>
      </c>
      <c r="F48">
        <v>0.26769999999999999</v>
      </c>
      <c r="G48">
        <v>-2.7300000000000001E-2</v>
      </c>
      <c r="H48">
        <v>0.43669999999999998</v>
      </c>
      <c r="I48">
        <v>0.51180000000000003</v>
      </c>
    </row>
    <row r="49" spans="1:9">
      <c r="A49" t="s">
        <v>45</v>
      </c>
      <c r="B49" t="s">
        <v>29</v>
      </c>
      <c r="C49">
        <v>0.28029999999999999</v>
      </c>
      <c r="D49">
        <v>0.60429999999999995</v>
      </c>
      <c r="E49">
        <v>0.85650000000000004</v>
      </c>
      <c r="F49">
        <v>0.56369999999999998</v>
      </c>
      <c r="G49">
        <v>0.40200000000000002</v>
      </c>
      <c r="H49">
        <v>0.54590000000000005</v>
      </c>
      <c r="I49">
        <v>0.79239999999999999</v>
      </c>
    </row>
    <row r="50" spans="1:9">
      <c r="A50" t="s">
        <v>46</v>
      </c>
      <c r="B50" t="s">
        <v>29</v>
      </c>
      <c r="C50">
        <v>2.9899999999999999E-2</v>
      </c>
      <c r="D50">
        <v>0.35420000000000001</v>
      </c>
      <c r="E50">
        <v>0.4859</v>
      </c>
      <c r="F50">
        <v>0.23050000000000001</v>
      </c>
      <c r="G50">
        <v>0.26329999999999998</v>
      </c>
      <c r="H50">
        <v>0.3856</v>
      </c>
      <c r="I50">
        <v>0.50960000000000005</v>
      </c>
    </row>
    <row r="51" spans="1:9">
      <c r="A51" t="s">
        <v>47</v>
      </c>
      <c r="B51" t="s">
        <v>29</v>
      </c>
      <c r="C51">
        <v>1.4800000000000001E-2</v>
      </c>
      <c r="D51">
        <v>0.63139999999999996</v>
      </c>
      <c r="E51">
        <v>0.66049999999999998</v>
      </c>
      <c r="F51">
        <v>0.38800000000000001</v>
      </c>
      <c r="G51">
        <v>0.3211</v>
      </c>
      <c r="H51">
        <v>0.29089999999999999</v>
      </c>
      <c r="I51">
        <v>0.77410000000000001</v>
      </c>
    </row>
    <row r="52" spans="1:9">
      <c r="A52" t="s">
        <v>48</v>
      </c>
      <c r="B52" t="s">
        <v>29</v>
      </c>
      <c r="C52">
        <v>0.2409</v>
      </c>
      <c r="D52">
        <v>0.68340000000000001</v>
      </c>
      <c r="E52">
        <v>0.81759999999999999</v>
      </c>
      <c r="F52">
        <v>0.52159999999999995</v>
      </c>
      <c r="G52">
        <v>0.40429999999999999</v>
      </c>
      <c r="H52">
        <v>0.49830000000000002</v>
      </c>
      <c r="I52">
        <v>0.68420000000000003</v>
      </c>
    </row>
    <row r="53" spans="1:9">
      <c r="A53" t="s">
        <v>49</v>
      </c>
      <c r="B53" t="s">
        <v>29</v>
      </c>
      <c r="C53">
        <v>8.7499999999999994E-2</v>
      </c>
      <c r="D53">
        <v>-0.25650000000000001</v>
      </c>
      <c r="E53">
        <v>2.0299999999999999E-2</v>
      </c>
      <c r="F53">
        <v>0.10730000000000001</v>
      </c>
      <c r="G53">
        <v>-5.2499999999999998E-2</v>
      </c>
      <c r="H53">
        <v>0.19309999999999999</v>
      </c>
      <c r="I53">
        <v>-7.3200000000000001E-2</v>
      </c>
    </row>
    <row r="54" spans="1:9">
      <c r="A54" t="s">
        <v>50</v>
      </c>
      <c r="B54" t="s">
        <v>29</v>
      </c>
      <c r="C54">
        <v>0.374</v>
      </c>
      <c r="D54">
        <v>1.72E-2</v>
      </c>
      <c r="E54">
        <v>5.9799999999999999E-2</v>
      </c>
      <c r="F54">
        <v>0.29310000000000003</v>
      </c>
      <c r="G54">
        <v>0.59789999999999999</v>
      </c>
      <c r="H54">
        <v>-6.93E-2</v>
      </c>
      <c r="I54">
        <v>-0.2271</v>
      </c>
    </row>
    <row r="55" spans="1:9">
      <c r="A55" t="s">
        <v>51</v>
      </c>
      <c r="B55" t="s">
        <v>29</v>
      </c>
      <c r="C55">
        <v>1.32E-2</v>
      </c>
      <c r="D55">
        <v>0.65749999999999997</v>
      </c>
      <c r="E55">
        <v>0.72430000000000005</v>
      </c>
      <c r="F55">
        <v>0.25459999999999999</v>
      </c>
      <c r="G55">
        <v>0.16619999999999999</v>
      </c>
      <c r="H55">
        <v>0.45800000000000002</v>
      </c>
      <c r="I55">
        <v>0.82050000000000001</v>
      </c>
    </row>
    <row r="56" spans="1:9">
      <c r="A56" t="s">
        <v>52</v>
      </c>
      <c r="B56" t="s">
        <v>29</v>
      </c>
      <c r="C56">
        <v>5.0000000000000001E-4</v>
      </c>
      <c r="D56">
        <v>0.56789999999999996</v>
      </c>
      <c r="E56">
        <v>0.74619999999999997</v>
      </c>
      <c r="F56">
        <v>0.31459999999999999</v>
      </c>
      <c r="G56">
        <v>6.3799999999999996E-2</v>
      </c>
      <c r="H56">
        <v>0.52370000000000005</v>
      </c>
      <c r="I56">
        <v>0.80110000000000003</v>
      </c>
    </row>
    <row r="57" spans="1:9">
      <c r="A57" t="s">
        <v>53</v>
      </c>
      <c r="B57" t="s">
        <v>29</v>
      </c>
      <c r="C57">
        <v>0.3478</v>
      </c>
      <c r="D57">
        <v>0.26219999999999999</v>
      </c>
      <c r="E57">
        <v>0.58530000000000004</v>
      </c>
      <c r="F57">
        <v>0.54469999999999996</v>
      </c>
      <c r="G57">
        <v>0.23530000000000001</v>
      </c>
      <c r="H57">
        <v>0.78669999999999995</v>
      </c>
      <c r="I57">
        <v>0.46929999999999999</v>
      </c>
    </row>
    <row r="58" spans="1:9">
      <c r="A58" t="s">
        <v>54</v>
      </c>
      <c r="B58" t="s">
        <v>29</v>
      </c>
      <c r="C58">
        <v>0.18970000000000001</v>
      </c>
      <c r="D58">
        <v>0.57310000000000005</v>
      </c>
      <c r="E58">
        <v>0.73319999999999996</v>
      </c>
      <c r="F58">
        <v>0.51</v>
      </c>
      <c r="G58">
        <v>0.13739999999999999</v>
      </c>
      <c r="H58">
        <v>0.57399999999999995</v>
      </c>
      <c r="I58">
        <v>0.72430000000000005</v>
      </c>
    </row>
    <row r="59" spans="1:9">
      <c r="A59" t="s">
        <v>55</v>
      </c>
      <c r="B59" t="s">
        <v>29</v>
      </c>
      <c r="C59">
        <v>0.44700000000000001</v>
      </c>
      <c r="D59">
        <v>0.2492</v>
      </c>
      <c r="E59">
        <v>0.31840000000000002</v>
      </c>
      <c r="F59">
        <v>0.62080000000000002</v>
      </c>
      <c r="G59">
        <v>0.54679999999999995</v>
      </c>
      <c r="H59">
        <v>0.49249999999999999</v>
      </c>
      <c r="I59">
        <v>0.55679999999999996</v>
      </c>
    </row>
    <row r="60" spans="1:9">
      <c r="A60" t="s">
        <v>56</v>
      </c>
      <c r="B60" t="s">
        <v>29</v>
      </c>
      <c r="C60">
        <v>0.59109999999999996</v>
      </c>
      <c r="D60">
        <v>0.2326</v>
      </c>
      <c r="E60">
        <v>0.32650000000000001</v>
      </c>
      <c r="F60">
        <v>0.75770000000000004</v>
      </c>
      <c r="G60">
        <v>0.57789999999999997</v>
      </c>
      <c r="H60">
        <v>0.2089</v>
      </c>
      <c r="I60">
        <v>0.41920000000000002</v>
      </c>
    </row>
    <row r="62" spans="1:9">
      <c r="B62" t="s">
        <v>29</v>
      </c>
      <c r="C62" t="s">
        <v>37</v>
      </c>
      <c r="D62" t="s">
        <v>38</v>
      </c>
      <c r="E62" t="s">
        <v>59</v>
      </c>
      <c r="F62" t="s">
        <v>60</v>
      </c>
      <c r="G62" t="s">
        <v>61</v>
      </c>
      <c r="H62" t="s">
        <v>62</v>
      </c>
      <c r="I62" t="s">
        <v>63</v>
      </c>
    </row>
    <row r="63" spans="1:9">
      <c r="A63" t="s">
        <v>39</v>
      </c>
      <c r="B63" t="s">
        <v>40</v>
      </c>
      <c r="C63" t="s">
        <v>41</v>
      </c>
      <c r="D63" t="s">
        <v>41</v>
      </c>
      <c r="E63" t="s">
        <v>41</v>
      </c>
      <c r="F63" t="s">
        <v>41</v>
      </c>
      <c r="G63" t="s">
        <v>41</v>
      </c>
      <c r="H63" t="s">
        <v>41</v>
      </c>
      <c r="I63" t="s">
        <v>41</v>
      </c>
    </row>
    <row r="64" spans="1:9">
      <c r="A64" t="s">
        <v>42</v>
      </c>
      <c r="B64" t="s">
        <v>29</v>
      </c>
    </row>
    <row r="65" spans="1:9">
      <c r="A65" t="s">
        <v>43</v>
      </c>
      <c r="B65" t="s">
        <v>29</v>
      </c>
      <c r="C65">
        <v>1.89E-2</v>
      </c>
    </row>
    <row r="66" spans="1:9">
      <c r="A66" t="s">
        <v>44</v>
      </c>
      <c r="B66" t="s">
        <v>29</v>
      </c>
      <c r="C66">
        <v>0.28870000000000001</v>
      </c>
      <c r="D66">
        <v>0.27060000000000001</v>
      </c>
    </row>
    <row r="67" spans="1:9">
      <c r="A67" t="s">
        <v>45</v>
      </c>
      <c r="B67" t="s">
        <v>29</v>
      </c>
      <c r="C67">
        <v>0.27360000000000001</v>
      </c>
      <c r="D67">
        <v>0.4279</v>
      </c>
      <c r="E67">
        <v>0.27479999999999999</v>
      </c>
    </row>
    <row r="68" spans="1:9">
      <c r="A68" t="s">
        <v>46</v>
      </c>
      <c r="B68" t="s">
        <v>29</v>
      </c>
      <c r="C68">
        <v>0.68630000000000002</v>
      </c>
      <c r="D68">
        <v>0.23330000000000001</v>
      </c>
      <c r="E68">
        <v>0.49809999999999999</v>
      </c>
      <c r="F68">
        <v>0.51939999999999997</v>
      </c>
    </row>
    <row r="69" spans="1:9">
      <c r="A69" t="s">
        <v>47</v>
      </c>
      <c r="B69" t="s">
        <v>29</v>
      </c>
      <c r="C69">
        <v>0.188</v>
      </c>
      <c r="D69">
        <v>0.34289999999999998</v>
      </c>
      <c r="E69">
        <v>0.27960000000000002</v>
      </c>
      <c r="F69">
        <v>0.64190000000000003</v>
      </c>
      <c r="G69">
        <v>0.28029999999999999</v>
      </c>
    </row>
    <row r="70" spans="1:9">
      <c r="A70" t="s">
        <v>48</v>
      </c>
      <c r="B70" t="s">
        <v>29</v>
      </c>
      <c r="C70">
        <v>0.29770000000000002</v>
      </c>
      <c r="D70">
        <v>0.3846</v>
      </c>
      <c r="E70">
        <v>0.44450000000000001</v>
      </c>
      <c r="F70">
        <v>0.7409</v>
      </c>
      <c r="G70">
        <v>0.3715</v>
      </c>
      <c r="H70">
        <v>0.72060000000000002</v>
      </c>
    </row>
    <row r="71" spans="1:9">
      <c r="A71" t="s">
        <v>49</v>
      </c>
      <c r="B71" t="s">
        <v>29</v>
      </c>
      <c r="C71">
        <v>-0.45650000000000002</v>
      </c>
      <c r="D71">
        <v>-0.189</v>
      </c>
      <c r="E71">
        <v>-0.40799999999999997</v>
      </c>
      <c r="F71">
        <v>2.1499999999999998E-2</v>
      </c>
      <c r="G71">
        <v>-0.26939999999999997</v>
      </c>
      <c r="H71">
        <v>1.46E-2</v>
      </c>
      <c r="I71">
        <v>-0.13539999999999999</v>
      </c>
    </row>
    <row r="72" spans="1:9">
      <c r="A72" t="s">
        <v>50</v>
      </c>
      <c r="B72" t="s">
        <v>29</v>
      </c>
      <c r="C72">
        <v>0.27150000000000002</v>
      </c>
      <c r="D72">
        <v>0.26419999999999999</v>
      </c>
      <c r="E72">
        <v>-0.11749999999999999</v>
      </c>
      <c r="F72">
        <v>0.15970000000000001</v>
      </c>
      <c r="G72">
        <v>5.11E-2</v>
      </c>
      <c r="H72">
        <v>-5.1700000000000003E-2</v>
      </c>
      <c r="I72">
        <v>0.31659999999999999</v>
      </c>
    </row>
    <row r="73" spans="1:9">
      <c r="A73" t="s">
        <v>51</v>
      </c>
      <c r="B73" t="s">
        <v>29</v>
      </c>
      <c r="C73">
        <v>0.31459999999999999</v>
      </c>
      <c r="D73">
        <v>0.4975</v>
      </c>
      <c r="E73">
        <v>0.4113</v>
      </c>
      <c r="F73">
        <v>0.73750000000000004</v>
      </c>
      <c r="G73">
        <v>0.63109999999999999</v>
      </c>
      <c r="H73">
        <v>0.58140000000000003</v>
      </c>
      <c r="I73">
        <v>0.55569999999999997</v>
      </c>
    </row>
    <row r="74" spans="1:9">
      <c r="A74" t="s">
        <v>52</v>
      </c>
      <c r="B74" t="s">
        <v>29</v>
      </c>
      <c r="C74">
        <v>5.8000000000000003E-2</v>
      </c>
      <c r="D74">
        <v>0.36020000000000002</v>
      </c>
      <c r="E74">
        <v>0.4758</v>
      </c>
      <c r="F74">
        <v>0.63090000000000002</v>
      </c>
      <c r="G74">
        <v>0.34449999999999997</v>
      </c>
      <c r="H74">
        <v>0.62450000000000006</v>
      </c>
      <c r="I74">
        <v>0.67010000000000003</v>
      </c>
    </row>
    <row r="75" spans="1:9">
      <c r="A75" t="s">
        <v>53</v>
      </c>
      <c r="B75" t="s">
        <v>29</v>
      </c>
      <c r="C75">
        <v>8.9599999999999999E-2</v>
      </c>
      <c r="D75">
        <v>0.26050000000000001</v>
      </c>
      <c r="E75">
        <v>0.33090000000000003</v>
      </c>
      <c r="F75">
        <v>0.51849999999999996</v>
      </c>
      <c r="G75">
        <v>0.2167</v>
      </c>
      <c r="H75">
        <v>0.29620000000000002</v>
      </c>
      <c r="I75">
        <v>0.52710000000000001</v>
      </c>
    </row>
    <row r="76" spans="1:9">
      <c r="A76" t="s">
        <v>54</v>
      </c>
      <c r="B76" t="s">
        <v>29</v>
      </c>
      <c r="C76">
        <v>8.5699999999999998E-2</v>
      </c>
      <c r="D76">
        <v>0.48130000000000001</v>
      </c>
      <c r="E76">
        <v>0.47239999999999999</v>
      </c>
      <c r="F76">
        <v>0.75029999999999997</v>
      </c>
      <c r="G76">
        <v>0.42559999999999998</v>
      </c>
      <c r="H76">
        <v>0.68389999999999995</v>
      </c>
      <c r="I76">
        <v>0.73719999999999997</v>
      </c>
    </row>
    <row r="77" spans="1:9">
      <c r="A77" t="s">
        <v>55</v>
      </c>
      <c r="B77" t="s">
        <v>29</v>
      </c>
      <c r="C77">
        <v>0.4355</v>
      </c>
      <c r="D77">
        <v>0.3493</v>
      </c>
      <c r="E77">
        <v>0.1812</v>
      </c>
      <c r="F77">
        <v>0.46899999999999997</v>
      </c>
      <c r="G77">
        <v>0.43390000000000001</v>
      </c>
      <c r="H77">
        <v>0.3826</v>
      </c>
      <c r="I77">
        <v>0.3155</v>
      </c>
    </row>
    <row r="78" spans="1:9">
      <c r="A78" t="s">
        <v>56</v>
      </c>
      <c r="B78" t="s">
        <v>29</v>
      </c>
      <c r="C78">
        <v>0.55800000000000005</v>
      </c>
      <c r="D78">
        <v>0.3569</v>
      </c>
      <c r="E78">
        <v>0.27739999999999998</v>
      </c>
      <c r="F78">
        <v>0.41930000000000001</v>
      </c>
      <c r="G78">
        <v>0.3664</v>
      </c>
      <c r="H78">
        <v>0.4345</v>
      </c>
      <c r="I78">
        <v>0.49370000000000003</v>
      </c>
    </row>
    <row r="80" spans="1:9">
      <c r="B80" t="s">
        <v>29</v>
      </c>
      <c r="C80" t="s">
        <v>64</v>
      </c>
      <c r="D80" t="s">
        <v>65</v>
      </c>
      <c r="E80" t="s">
        <v>66</v>
      </c>
      <c r="F80" t="s">
        <v>67</v>
      </c>
      <c r="G80" t="s">
        <v>68</v>
      </c>
      <c r="H80" t="s">
        <v>69</v>
      </c>
      <c r="I80" t="s">
        <v>70</v>
      </c>
    </row>
    <row r="81" spans="1:9">
      <c r="A81" t="s">
        <v>39</v>
      </c>
      <c r="B81" t="s">
        <v>40</v>
      </c>
      <c r="C81" t="s">
        <v>41</v>
      </c>
      <c r="D81" t="s">
        <v>41</v>
      </c>
      <c r="E81" t="s">
        <v>41</v>
      </c>
      <c r="F81" t="s">
        <v>41</v>
      </c>
      <c r="G81" t="s">
        <v>41</v>
      </c>
      <c r="H81" t="s">
        <v>41</v>
      </c>
      <c r="I81" t="s">
        <v>41</v>
      </c>
    </row>
    <row r="82" spans="1:9">
      <c r="A82" t="s">
        <v>49</v>
      </c>
      <c r="B82" t="s">
        <v>29</v>
      </c>
    </row>
    <row r="83" spans="1:9">
      <c r="A83" t="s">
        <v>50</v>
      </c>
      <c r="B83" t="s">
        <v>29</v>
      </c>
      <c r="C83">
        <v>-0.1502</v>
      </c>
    </row>
    <row r="84" spans="1:9">
      <c r="A84" t="s">
        <v>51</v>
      </c>
      <c r="B84" t="s">
        <v>29</v>
      </c>
      <c r="C84">
        <v>-0.2402</v>
      </c>
      <c r="D84">
        <v>-0.20480000000000001</v>
      </c>
    </row>
    <row r="85" spans="1:9">
      <c r="A85" t="s">
        <v>52</v>
      </c>
      <c r="B85" t="s">
        <v>29</v>
      </c>
      <c r="C85">
        <v>-1.6E-2</v>
      </c>
      <c r="D85">
        <v>-0.2467</v>
      </c>
      <c r="E85">
        <v>0.7379</v>
      </c>
    </row>
    <row r="86" spans="1:9">
      <c r="A86" t="s">
        <v>53</v>
      </c>
      <c r="B86" t="s">
        <v>29</v>
      </c>
      <c r="C86">
        <v>0.2102</v>
      </c>
      <c r="D86">
        <v>0.13589999999999999</v>
      </c>
      <c r="E86">
        <v>0.25240000000000001</v>
      </c>
      <c r="F86">
        <v>0.49619999999999997</v>
      </c>
    </row>
    <row r="87" spans="1:9">
      <c r="A87" t="s">
        <v>54</v>
      </c>
      <c r="B87" t="s">
        <v>29</v>
      </c>
      <c r="C87">
        <v>2.4899999999999999E-2</v>
      </c>
      <c r="D87">
        <v>5.7500000000000002E-2</v>
      </c>
      <c r="E87">
        <v>0.64790000000000003</v>
      </c>
      <c r="F87">
        <v>0.58330000000000004</v>
      </c>
      <c r="G87">
        <v>0.35949999999999999</v>
      </c>
    </row>
    <row r="88" spans="1:9">
      <c r="A88" t="s">
        <v>55</v>
      </c>
      <c r="B88" t="s">
        <v>29</v>
      </c>
      <c r="C88">
        <v>0.1055</v>
      </c>
      <c r="D88">
        <v>8.7599999999999997E-2</v>
      </c>
      <c r="E88">
        <v>0.39250000000000002</v>
      </c>
      <c r="F88">
        <v>0.36649999999999999</v>
      </c>
      <c r="G88">
        <v>0.40589999999999998</v>
      </c>
      <c r="H88">
        <v>0.25800000000000001</v>
      </c>
    </row>
    <row r="89" spans="1:9">
      <c r="A89" t="s">
        <v>56</v>
      </c>
      <c r="B89" t="s">
        <v>29</v>
      </c>
      <c r="C89">
        <v>-0.13270000000000001</v>
      </c>
      <c r="D89">
        <v>0.43409999999999999</v>
      </c>
      <c r="E89">
        <v>0.22700000000000001</v>
      </c>
      <c r="F89">
        <v>0.16719999999999999</v>
      </c>
      <c r="G89">
        <v>0.22800000000000001</v>
      </c>
      <c r="H89">
        <v>0.37780000000000002</v>
      </c>
      <c r="I89">
        <v>0.70220000000000005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87"/>
  <sheetViews>
    <sheetView topLeftCell="A22" workbookViewId="0">
      <selection activeCell="C30" sqref="C30"/>
    </sheetView>
  </sheetViews>
  <sheetFormatPr baseColWidth="10" defaultRowHeight="15"/>
  <cols>
    <col min="3" max="4" width="11.5703125" bestFit="1" customWidth="1"/>
    <col min="6" max="6" width="14.5703125" bestFit="1" customWidth="1"/>
    <col min="17" max="17" width="14.5703125" bestFit="1" customWidth="1"/>
  </cols>
  <sheetData>
    <row r="1" spans="1:32">
      <c r="A1" t="s">
        <v>28</v>
      </c>
    </row>
    <row r="2" spans="1:32">
      <c r="F2" t="s">
        <v>3</v>
      </c>
    </row>
    <row r="3" spans="1:32">
      <c r="G3" t="s">
        <v>29</v>
      </c>
      <c r="H3" t="s">
        <v>81</v>
      </c>
      <c r="I3" t="s">
        <v>82</v>
      </c>
      <c r="J3" t="s">
        <v>83</v>
      </c>
      <c r="K3" t="s">
        <v>84</v>
      </c>
      <c r="L3" t="s">
        <v>85</v>
      </c>
      <c r="M3" t="s">
        <v>86</v>
      </c>
      <c r="N3" t="s">
        <v>87</v>
      </c>
      <c r="O3" t="s">
        <v>88</v>
      </c>
      <c r="P3" t="s">
        <v>89</v>
      </c>
      <c r="R3" t="s">
        <v>29</v>
      </c>
      <c r="S3" t="s">
        <v>112</v>
      </c>
      <c r="T3" t="s">
        <v>113</v>
      </c>
      <c r="U3" t="s">
        <v>114</v>
      </c>
      <c r="V3" t="s">
        <v>115</v>
      </c>
      <c r="W3" t="s">
        <v>116</v>
      </c>
      <c r="X3" t="s">
        <v>117</v>
      </c>
      <c r="Y3" t="s">
        <v>118</v>
      </c>
      <c r="Z3" t="s">
        <v>119</v>
      </c>
      <c r="AA3" t="s">
        <v>120</v>
      </c>
      <c r="AB3" t="s">
        <v>29</v>
      </c>
      <c r="AC3" t="s">
        <v>121</v>
      </c>
      <c r="AD3" t="s">
        <v>122</v>
      </c>
      <c r="AE3" t="s">
        <v>123</v>
      </c>
      <c r="AF3" t="s">
        <v>124</v>
      </c>
    </row>
    <row r="4" spans="1:32">
      <c r="A4" t="s">
        <v>4</v>
      </c>
      <c r="B4" t="s">
        <v>0</v>
      </c>
      <c r="C4" t="s">
        <v>1</v>
      </c>
      <c r="F4" t="s">
        <v>39</v>
      </c>
      <c r="G4" t="s">
        <v>40</v>
      </c>
      <c r="H4" t="s">
        <v>41</v>
      </c>
      <c r="I4" t="s">
        <v>41</v>
      </c>
      <c r="J4" t="s">
        <v>41</v>
      </c>
      <c r="K4" t="s">
        <v>41</v>
      </c>
      <c r="L4" t="s">
        <v>41</v>
      </c>
      <c r="M4" t="s">
        <v>41</v>
      </c>
      <c r="N4" t="s">
        <v>41</v>
      </c>
      <c r="O4" t="s">
        <v>41</v>
      </c>
      <c r="P4" t="s">
        <v>41</v>
      </c>
      <c r="Q4" t="s">
        <v>39</v>
      </c>
      <c r="R4" t="s">
        <v>40</v>
      </c>
      <c r="S4" t="s">
        <v>41</v>
      </c>
      <c r="T4" t="s">
        <v>41</v>
      </c>
      <c r="U4" t="s">
        <v>41</v>
      </c>
      <c r="V4" t="s">
        <v>41</v>
      </c>
      <c r="W4" t="s">
        <v>41</v>
      </c>
      <c r="X4" t="s">
        <v>41</v>
      </c>
      <c r="Y4" t="s">
        <v>41</v>
      </c>
      <c r="Z4" t="s">
        <v>41</v>
      </c>
      <c r="AA4" t="s">
        <v>41</v>
      </c>
      <c r="AB4" t="s">
        <v>125</v>
      </c>
      <c r="AC4" t="s">
        <v>41</v>
      </c>
      <c r="AD4" t="s">
        <v>41</v>
      </c>
      <c r="AE4" t="s">
        <v>41</v>
      </c>
      <c r="AF4" t="s">
        <v>41</v>
      </c>
    </row>
    <row r="5" spans="1:32">
      <c r="A5">
        <v>1</v>
      </c>
      <c r="B5" t="s">
        <v>5</v>
      </c>
      <c r="C5">
        <v>110.17</v>
      </c>
      <c r="F5" t="s">
        <v>90</v>
      </c>
      <c r="G5" t="s">
        <v>29</v>
      </c>
      <c r="Q5" t="s">
        <v>99</v>
      </c>
      <c r="R5" t="s">
        <v>29</v>
      </c>
      <c r="AB5" t="s">
        <v>126</v>
      </c>
      <c r="AC5">
        <v>190.08600000000001</v>
      </c>
    </row>
    <row r="6" spans="1:32">
      <c r="A6">
        <v>2</v>
      </c>
      <c r="B6" t="s">
        <v>6</v>
      </c>
      <c r="C6">
        <v>78.95</v>
      </c>
      <c r="F6" t="s">
        <v>91</v>
      </c>
      <c r="G6" t="s">
        <v>29</v>
      </c>
      <c r="H6">
        <v>56.731299999999997</v>
      </c>
      <c r="Q6" t="s">
        <v>100</v>
      </c>
      <c r="R6" t="s">
        <v>29</v>
      </c>
      <c r="S6">
        <v>6.3170799999999998</v>
      </c>
      <c r="AB6" t="s">
        <v>127</v>
      </c>
      <c r="AC6">
        <v>177.751</v>
      </c>
      <c r="AD6">
        <v>580.73400000000004</v>
      </c>
    </row>
    <row r="7" spans="1:32">
      <c r="A7">
        <v>3</v>
      </c>
      <c r="B7" t="s">
        <v>7</v>
      </c>
      <c r="C7">
        <v>85.45</v>
      </c>
      <c r="F7" t="s">
        <v>92</v>
      </c>
      <c r="G7" t="s">
        <v>29</v>
      </c>
      <c r="H7">
        <v>52.344299999999997</v>
      </c>
      <c r="I7">
        <v>54.087200000000003</v>
      </c>
      <c r="Q7" t="s">
        <v>101</v>
      </c>
      <c r="R7" t="s">
        <v>29</v>
      </c>
      <c r="S7">
        <v>22.714300000000001</v>
      </c>
      <c r="T7">
        <v>6.3159400000000003</v>
      </c>
      <c r="AB7" t="s">
        <v>128</v>
      </c>
      <c r="AC7">
        <v>65.6036</v>
      </c>
      <c r="AD7">
        <v>84.193100000000001</v>
      </c>
      <c r="AE7">
        <v>114.468</v>
      </c>
    </row>
    <row r="8" spans="1:32">
      <c r="A8">
        <v>4</v>
      </c>
      <c r="B8" t="s">
        <v>8</v>
      </c>
      <c r="C8">
        <v>61.9</v>
      </c>
      <c r="F8" t="s">
        <v>93</v>
      </c>
      <c r="G8" t="s">
        <v>29</v>
      </c>
      <c r="H8">
        <v>68.483400000000003</v>
      </c>
      <c r="I8">
        <v>44.582900000000002</v>
      </c>
      <c r="J8">
        <v>38.822000000000003</v>
      </c>
      <c r="Q8" t="s">
        <v>102</v>
      </c>
      <c r="R8" t="s">
        <v>29</v>
      </c>
      <c r="S8">
        <v>80.614099999999993</v>
      </c>
      <c r="T8">
        <v>51.331899999999997</v>
      </c>
      <c r="U8">
        <v>69.854299999999995</v>
      </c>
      <c r="AB8" t="s">
        <v>129</v>
      </c>
      <c r="AC8">
        <v>29.177099999999999</v>
      </c>
      <c r="AD8">
        <v>94.432500000000005</v>
      </c>
      <c r="AE8">
        <v>59.682299999999998</v>
      </c>
      <c r="AF8">
        <v>99.400800000000004</v>
      </c>
    </row>
    <row r="9" spans="1:32">
      <c r="A9">
        <v>6</v>
      </c>
      <c r="B9" t="s">
        <v>9</v>
      </c>
      <c r="C9">
        <v>345.68</v>
      </c>
      <c r="F9" t="s">
        <v>94</v>
      </c>
      <c r="G9" t="s">
        <v>29</v>
      </c>
      <c r="H9">
        <v>81.267399999999995</v>
      </c>
      <c r="I9">
        <v>79.911900000000003</v>
      </c>
      <c r="J9">
        <v>65.372100000000003</v>
      </c>
      <c r="K9">
        <v>64.147999999999996</v>
      </c>
      <c r="Q9" t="s">
        <v>103</v>
      </c>
      <c r="R9" t="s">
        <v>29</v>
      </c>
      <c r="S9">
        <v>72.749899999999997</v>
      </c>
      <c r="T9">
        <v>16.310199999999998</v>
      </c>
      <c r="U9">
        <v>37.942100000000003</v>
      </c>
      <c r="V9">
        <v>140.00399999999999</v>
      </c>
    </row>
    <row r="10" spans="1:32">
      <c r="A10">
        <v>7</v>
      </c>
      <c r="B10" t="s">
        <v>10</v>
      </c>
      <c r="C10">
        <v>268.95999999999998</v>
      </c>
      <c r="F10" t="s">
        <v>95</v>
      </c>
      <c r="G10" t="s">
        <v>29</v>
      </c>
      <c r="H10">
        <v>84.757599999999996</v>
      </c>
      <c r="I10">
        <v>35.722200000000001</v>
      </c>
      <c r="J10">
        <v>93.602199999999996</v>
      </c>
      <c r="K10">
        <v>69.786500000000004</v>
      </c>
      <c r="L10">
        <v>36.110599999999998</v>
      </c>
      <c r="Q10" t="s">
        <v>104</v>
      </c>
      <c r="R10" t="s">
        <v>29</v>
      </c>
      <c r="S10">
        <v>24.9923</v>
      </c>
      <c r="T10">
        <v>24.865100000000002</v>
      </c>
      <c r="U10">
        <v>43.287399999999998</v>
      </c>
      <c r="V10">
        <v>764.08600000000001</v>
      </c>
      <c r="W10">
        <v>30.165900000000001</v>
      </c>
    </row>
    <row r="11" spans="1:32">
      <c r="A11">
        <v>8</v>
      </c>
      <c r="B11" t="s">
        <v>11</v>
      </c>
      <c r="C11">
        <v>32.549999999999997</v>
      </c>
      <c r="F11" t="s">
        <v>96</v>
      </c>
      <c r="G11" t="s">
        <v>29</v>
      </c>
      <c r="H11">
        <v>27.867100000000001</v>
      </c>
      <c r="I11">
        <v>26.6707</v>
      </c>
      <c r="J11">
        <v>42.924100000000003</v>
      </c>
      <c r="K11">
        <v>18.100999999999999</v>
      </c>
      <c r="L11">
        <v>35.4392</v>
      </c>
      <c r="M11">
        <v>46.798999999999999</v>
      </c>
      <c r="Q11" t="s">
        <v>105</v>
      </c>
      <c r="R11" t="s">
        <v>29</v>
      </c>
      <c r="S11">
        <v>31.510899999999999</v>
      </c>
      <c r="T11">
        <v>-4.5475300000000001</v>
      </c>
      <c r="U11">
        <v>9.8257700000000003</v>
      </c>
      <c r="V11">
        <v>45.064599999999999</v>
      </c>
      <c r="W11">
        <v>102.67400000000001</v>
      </c>
      <c r="X11">
        <v>106.67700000000001</v>
      </c>
    </row>
    <row r="12" spans="1:32">
      <c r="A12">
        <v>10</v>
      </c>
      <c r="B12" t="s">
        <v>12</v>
      </c>
      <c r="C12">
        <v>22.14</v>
      </c>
      <c r="F12" t="s">
        <v>97</v>
      </c>
      <c r="G12" t="s">
        <v>29</v>
      </c>
      <c r="H12">
        <v>17.490400000000001</v>
      </c>
      <c r="I12">
        <v>12.7407</v>
      </c>
      <c r="J12">
        <v>18.5853</v>
      </c>
      <c r="K12">
        <v>10.4847</v>
      </c>
      <c r="L12">
        <v>12.409599999999999</v>
      </c>
      <c r="M12">
        <v>34.435899999999997</v>
      </c>
      <c r="N12">
        <v>9.50671</v>
      </c>
      <c r="Q12" t="s">
        <v>106</v>
      </c>
      <c r="R12" t="s">
        <v>29</v>
      </c>
      <c r="S12">
        <v>71.098500000000001</v>
      </c>
      <c r="T12">
        <v>29.560500000000001</v>
      </c>
      <c r="U12">
        <v>41.473700000000001</v>
      </c>
      <c r="V12">
        <v>296.81700000000001</v>
      </c>
      <c r="W12">
        <v>100.069</v>
      </c>
      <c r="X12">
        <v>160.13399999999999</v>
      </c>
      <c r="Y12">
        <v>11.330299999999999</v>
      </c>
    </row>
    <row r="13" spans="1:32">
      <c r="A13">
        <v>12</v>
      </c>
      <c r="B13" t="s">
        <v>13</v>
      </c>
      <c r="C13">
        <v>478.16</v>
      </c>
      <c r="F13" t="s">
        <v>98</v>
      </c>
      <c r="G13" t="s">
        <v>29</v>
      </c>
      <c r="H13">
        <v>96.899299999999997</v>
      </c>
      <c r="I13">
        <v>98.8155</v>
      </c>
      <c r="J13">
        <v>64.863500000000002</v>
      </c>
      <c r="K13">
        <v>98.056399999999996</v>
      </c>
      <c r="L13">
        <v>165.12700000000001</v>
      </c>
      <c r="M13">
        <v>26.309699999999999</v>
      </c>
      <c r="N13">
        <v>21.569400000000002</v>
      </c>
      <c r="O13">
        <v>1.91876</v>
      </c>
      <c r="Q13" t="s">
        <v>107</v>
      </c>
      <c r="R13" t="s">
        <v>29</v>
      </c>
      <c r="S13">
        <v>57.285800000000002</v>
      </c>
      <c r="T13">
        <v>1.9738199999999999</v>
      </c>
      <c r="U13">
        <v>33.0929</v>
      </c>
      <c r="V13">
        <v>151.96899999999999</v>
      </c>
      <c r="W13">
        <v>69.715999999999994</v>
      </c>
      <c r="X13">
        <v>103.569</v>
      </c>
      <c r="Y13">
        <v>35.4422</v>
      </c>
      <c r="Z13">
        <v>82.901600000000002</v>
      </c>
    </row>
    <row r="14" spans="1:32">
      <c r="A14">
        <v>13</v>
      </c>
      <c r="B14" t="s">
        <v>14</v>
      </c>
      <c r="C14">
        <v>74.790000000000006</v>
      </c>
      <c r="F14" t="s">
        <v>99</v>
      </c>
      <c r="G14" t="s">
        <v>29</v>
      </c>
      <c r="H14">
        <v>50.726199999999999</v>
      </c>
      <c r="I14">
        <v>39.792099999999998</v>
      </c>
      <c r="J14">
        <v>48.061300000000003</v>
      </c>
      <c r="K14">
        <v>39.213000000000001</v>
      </c>
      <c r="L14">
        <v>51.190100000000001</v>
      </c>
      <c r="M14">
        <v>55.842700000000001</v>
      </c>
      <c r="N14">
        <v>36.362099999999998</v>
      </c>
      <c r="O14">
        <v>10.1889</v>
      </c>
      <c r="P14">
        <v>70.048199999999994</v>
      </c>
      <c r="Q14" t="s">
        <v>108</v>
      </c>
      <c r="R14" t="s">
        <v>29</v>
      </c>
      <c r="S14">
        <v>46.077100000000002</v>
      </c>
      <c r="T14">
        <v>5.0593000000000004</v>
      </c>
      <c r="U14">
        <v>16.822800000000001</v>
      </c>
      <c r="V14">
        <v>132.928</v>
      </c>
      <c r="W14">
        <v>65.343599999999995</v>
      </c>
      <c r="X14">
        <v>59.406100000000002</v>
      </c>
      <c r="Y14">
        <v>9.9304600000000001</v>
      </c>
      <c r="Z14">
        <v>65.9863</v>
      </c>
      <c r="AA14">
        <v>40.989699999999999</v>
      </c>
    </row>
    <row r="15" spans="1:32">
      <c r="A15">
        <v>14</v>
      </c>
      <c r="B15" t="s">
        <v>15</v>
      </c>
      <c r="C15">
        <v>12.82</v>
      </c>
      <c r="F15" t="s">
        <v>100</v>
      </c>
      <c r="G15" t="s">
        <v>29</v>
      </c>
      <c r="H15">
        <v>5.3314899999999996</v>
      </c>
      <c r="I15">
        <v>8.5359599999999993</v>
      </c>
      <c r="J15">
        <v>20.5077</v>
      </c>
      <c r="K15">
        <v>4.1189900000000002</v>
      </c>
      <c r="L15">
        <v>-5.0472299999999999</v>
      </c>
      <c r="M15">
        <v>19.351400000000002</v>
      </c>
      <c r="N15">
        <v>8.8852100000000007</v>
      </c>
      <c r="O15">
        <v>3.89411</v>
      </c>
      <c r="P15">
        <v>-12.233000000000001</v>
      </c>
      <c r="Q15" t="s">
        <v>109</v>
      </c>
      <c r="R15" t="s">
        <v>29</v>
      </c>
      <c r="S15">
        <v>110.66200000000001</v>
      </c>
      <c r="T15">
        <v>7.0500999999999994E-2</v>
      </c>
      <c r="U15">
        <v>51.016800000000003</v>
      </c>
      <c r="V15">
        <v>35.723300000000002</v>
      </c>
      <c r="W15">
        <v>167.38</v>
      </c>
      <c r="X15">
        <v>16.176600000000001</v>
      </c>
      <c r="Y15">
        <v>121.161</v>
      </c>
      <c r="Z15">
        <v>58.418999999999997</v>
      </c>
      <c r="AA15">
        <v>84.905100000000004</v>
      </c>
    </row>
    <row r="16" spans="1:32">
      <c r="A16">
        <v>15</v>
      </c>
      <c r="B16" t="s">
        <v>16</v>
      </c>
      <c r="C16">
        <v>30.88</v>
      </c>
      <c r="F16" t="s">
        <v>101</v>
      </c>
      <c r="G16" t="s">
        <v>29</v>
      </c>
      <c r="H16">
        <v>32.376199999999997</v>
      </c>
      <c r="I16">
        <v>23.964099999999998</v>
      </c>
      <c r="J16">
        <v>36.984200000000001</v>
      </c>
      <c r="K16">
        <v>17.7288</v>
      </c>
      <c r="L16">
        <v>36.300199999999997</v>
      </c>
      <c r="M16">
        <v>38.748899999999999</v>
      </c>
      <c r="N16">
        <v>16.9696</v>
      </c>
      <c r="O16">
        <v>12.504</v>
      </c>
      <c r="P16">
        <v>28.502500000000001</v>
      </c>
      <c r="Q16" t="s">
        <v>110</v>
      </c>
      <c r="R16" t="s">
        <v>29</v>
      </c>
      <c r="S16">
        <v>57.210799999999999</v>
      </c>
      <c r="T16">
        <v>10.7803</v>
      </c>
      <c r="U16">
        <v>34.026000000000003</v>
      </c>
      <c r="V16">
        <v>157.001</v>
      </c>
      <c r="W16">
        <v>60.391399999999997</v>
      </c>
      <c r="X16">
        <v>100.779</v>
      </c>
      <c r="Y16">
        <v>5.75549</v>
      </c>
      <c r="Z16">
        <v>72.542900000000003</v>
      </c>
      <c r="AA16">
        <v>54.601900000000001</v>
      </c>
    </row>
    <row r="17" spans="1:32">
      <c r="A17">
        <v>17</v>
      </c>
      <c r="B17" t="s">
        <v>17</v>
      </c>
      <c r="C17">
        <v>1013.25</v>
      </c>
      <c r="F17" t="s">
        <v>102</v>
      </c>
      <c r="G17" t="s">
        <v>29</v>
      </c>
      <c r="H17">
        <v>129.81399999999999</v>
      </c>
      <c r="I17">
        <v>105.608</v>
      </c>
      <c r="J17">
        <v>181.14099999999999</v>
      </c>
      <c r="K17">
        <v>87.277100000000004</v>
      </c>
      <c r="L17">
        <v>336.291</v>
      </c>
      <c r="M17">
        <v>233.16399999999999</v>
      </c>
      <c r="N17">
        <v>100.84099999999999</v>
      </c>
      <c r="O17">
        <v>16.152699999999999</v>
      </c>
      <c r="P17">
        <v>106.964</v>
      </c>
      <c r="Q17" t="s">
        <v>111</v>
      </c>
      <c r="R17" t="s">
        <v>29</v>
      </c>
      <c r="S17">
        <v>54.080599999999997</v>
      </c>
      <c r="T17">
        <v>-6.0503799999999996</v>
      </c>
      <c r="U17">
        <v>18.161000000000001</v>
      </c>
      <c r="V17">
        <v>19.087199999999999</v>
      </c>
      <c r="W17">
        <v>54.588200000000001</v>
      </c>
      <c r="X17">
        <v>28.5824</v>
      </c>
      <c r="Y17">
        <v>63.237499999999997</v>
      </c>
      <c r="Z17">
        <v>20.145199999999999</v>
      </c>
      <c r="AA17">
        <v>50.037199999999999</v>
      </c>
    </row>
    <row r="18" spans="1:32">
      <c r="A18">
        <v>19</v>
      </c>
      <c r="B18" t="s">
        <v>18</v>
      </c>
      <c r="C18">
        <v>167.93</v>
      </c>
      <c r="F18" t="s">
        <v>103</v>
      </c>
      <c r="G18" t="s">
        <v>29</v>
      </c>
      <c r="H18">
        <v>56.039200000000001</v>
      </c>
      <c r="I18">
        <v>78.358699999999999</v>
      </c>
      <c r="J18">
        <v>91.3459</v>
      </c>
      <c r="K18">
        <v>48.208300000000001</v>
      </c>
      <c r="L18">
        <v>97.985799999999998</v>
      </c>
      <c r="M18">
        <v>53.455199999999998</v>
      </c>
      <c r="N18">
        <v>49.402500000000003</v>
      </c>
      <c r="O18">
        <v>22.321200000000001</v>
      </c>
      <c r="P18">
        <v>146.01</v>
      </c>
    </row>
    <row r="19" spans="1:32">
      <c r="A19">
        <v>20</v>
      </c>
      <c r="B19" t="s">
        <v>19</v>
      </c>
      <c r="C19">
        <v>896.46</v>
      </c>
      <c r="F19" t="s">
        <v>104</v>
      </c>
      <c r="G19" t="s">
        <v>29</v>
      </c>
      <c r="H19">
        <v>140.21700000000001</v>
      </c>
      <c r="I19">
        <v>93.658000000000001</v>
      </c>
      <c r="J19">
        <v>91.564999999999998</v>
      </c>
      <c r="K19">
        <v>71.554400000000001</v>
      </c>
      <c r="L19">
        <v>274.87700000000001</v>
      </c>
      <c r="M19">
        <v>119.01</v>
      </c>
      <c r="N19">
        <v>51.399900000000002</v>
      </c>
      <c r="O19">
        <v>-2.1103700000000001</v>
      </c>
      <c r="P19">
        <v>156.648</v>
      </c>
    </row>
    <row r="20" spans="1:32">
      <c r="A20">
        <v>21</v>
      </c>
      <c r="B20" t="s">
        <v>20</v>
      </c>
      <c r="C20">
        <v>185.88</v>
      </c>
      <c r="F20" t="s">
        <v>105</v>
      </c>
      <c r="G20" t="s">
        <v>29</v>
      </c>
      <c r="H20">
        <v>51.6327</v>
      </c>
      <c r="I20">
        <v>65.114500000000007</v>
      </c>
      <c r="J20">
        <v>26.4343</v>
      </c>
      <c r="K20">
        <v>45.11</v>
      </c>
      <c r="L20">
        <v>109.06</v>
      </c>
      <c r="M20">
        <v>-44.691499999999998</v>
      </c>
      <c r="N20">
        <v>10.407</v>
      </c>
      <c r="O20">
        <v>-4.7774000000000001</v>
      </c>
      <c r="P20">
        <v>220.02799999999999</v>
      </c>
    </row>
    <row r="21" spans="1:32">
      <c r="A21">
        <v>23</v>
      </c>
      <c r="B21" t="s">
        <v>21</v>
      </c>
      <c r="C21">
        <v>187.85</v>
      </c>
      <c r="F21" t="s">
        <v>106</v>
      </c>
      <c r="G21" t="s">
        <v>29</v>
      </c>
      <c r="H21">
        <v>57.649500000000003</v>
      </c>
      <c r="I21">
        <v>38.4056</v>
      </c>
      <c r="J21">
        <v>100.08</v>
      </c>
      <c r="K21">
        <v>41.075000000000003</v>
      </c>
      <c r="L21">
        <v>63.430199999999999</v>
      </c>
      <c r="M21">
        <v>129.73699999999999</v>
      </c>
      <c r="N21">
        <v>57.981999999999999</v>
      </c>
      <c r="O21">
        <v>9.4324600000000007</v>
      </c>
      <c r="P21">
        <v>49.478299999999997</v>
      </c>
    </row>
    <row r="22" spans="1:32">
      <c r="A22">
        <v>25</v>
      </c>
      <c r="B22" t="s">
        <v>22</v>
      </c>
      <c r="C22">
        <v>84.47</v>
      </c>
      <c r="F22" t="s">
        <v>107</v>
      </c>
      <c r="G22" t="s">
        <v>29</v>
      </c>
      <c r="H22">
        <v>53.9527</v>
      </c>
      <c r="I22">
        <v>37.752600000000001</v>
      </c>
      <c r="J22">
        <v>53.692100000000003</v>
      </c>
      <c r="K22">
        <v>30.0608</v>
      </c>
      <c r="L22">
        <v>78.226299999999995</v>
      </c>
      <c r="M22">
        <v>52.009300000000003</v>
      </c>
      <c r="N22">
        <v>40.7742</v>
      </c>
      <c r="O22">
        <v>9.3743999999999996</v>
      </c>
      <c r="P22">
        <v>65.627799999999993</v>
      </c>
    </row>
    <row r="23" spans="1:32">
      <c r="A23">
        <v>26</v>
      </c>
      <c r="B23" t="s">
        <v>23</v>
      </c>
      <c r="C23">
        <v>190.09</v>
      </c>
      <c r="F23" t="s">
        <v>108</v>
      </c>
      <c r="G23" t="s">
        <v>29</v>
      </c>
      <c r="H23">
        <v>58.932699999999997</v>
      </c>
      <c r="I23">
        <v>55.297400000000003</v>
      </c>
      <c r="J23">
        <v>66.205299999999994</v>
      </c>
      <c r="K23">
        <v>57.891500000000001</v>
      </c>
      <c r="L23">
        <v>30.6615</v>
      </c>
      <c r="M23">
        <v>177.17099999999999</v>
      </c>
      <c r="N23">
        <v>37.997999999999998</v>
      </c>
      <c r="O23">
        <v>22.1309</v>
      </c>
      <c r="P23">
        <v>87.136899999999997</v>
      </c>
    </row>
    <row r="24" spans="1:32">
      <c r="A24">
        <v>27</v>
      </c>
      <c r="B24" t="s">
        <v>24</v>
      </c>
      <c r="C24">
        <v>580.73</v>
      </c>
      <c r="F24" t="s">
        <v>109</v>
      </c>
      <c r="G24" t="s">
        <v>29</v>
      </c>
      <c r="H24">
        <v>156.38</v>
      </c>
      <c r="I24">
        <v>127.31399999999999</v>
      </c>
      <c r="J24">
        <v>98.197800000000001</v>
      </c>
      <c r="K24">
        <v>110.092</v>
      </c>
      <c r="L24">
        <v>51.088099999999997</v>
      </c>
      <c r="M24">
        <v>142.803</v>
      </c>
      <c r="N24">
        <v>55.356200000000001</v>
      </c>
      <c r="O24">
        <v>48.17</v>
      </c>
      <c r="P24">
        <v>324.28100000000001</v>
      </c>
    </row>
    <row r="25" spans="1:32">
      <c r="A25">
        <v>29</v>
      </c>
      <c r="B25" t="s">
        <v>25</v>
      </c>
      <c r="C25">
        <v>114.47</v>
      </c>
      <c r="F25" t="s">
        <v>110</v>
      </c>
      <c r="G25" t="s">
        <v>29</v>
      </c>
      <c r="H25">
        <v>62.597900000000003</v>
      </c>
      <c r="I25">
        <v>48.040399999999998</v>
      </c>
      <c r="J25">
        <v>60.572099999999999</v>
      </c>
      <c r="K25">
        <v>51.153100000000002</v>
      </c>
      <c r="L25">
        <v>101.616</v>
      </c>
      <c r="M25">
        <v>104.423</v>
      </c>
      <c r="N25">
        <v>39.050800000000002</v>
      </c>
      <c r="O25">
        <v>20.557400000000001</v>
      </c>
      <c r="P25">
        <v>49.876199999999997</v>
      </c>
    </row>
    <row r="26" spans="1:32">
      <c r="A26">
        <v>30</v>
      </c>
      <c r="B26" t="s">
        <v>26</v>
      </c>
      <c r="C26">
        <v>99.4</v>
      </c>
      <c r="F26" t="s">
        <v>111</v>
      </c>
      <c r="G26" t="s">
        <v>29</v>
      </c>
      <c r="H26">
        <v>62.712600000000002</v>
      </c>
      <c r="I26">
        <v>43.275100000000002</v>
      </c>
      <c r="J26">
        <v>21.984000000000002</v>
      </c>
      <c r="K26">
        <v>53.538600000000002</v>
      </c>
      <c r="L26">
        <v>83.387500000000003</v>
      </c>
      <c r="M26">
        <v>16.9131</v>
      </c>
      <c r="N26">
        <v>19.282</v>
      </c>
      <c r="O26">
        <v>7.7706799999999996</v>
      </c>
      <c r="P26">
        <v>101.85299999999999</v>
      </c>
    </row>
    <row r="28" spans="1:32">
      <c r="B28" t="s">
        <v>57</v>
      </c>
      <c r="C28">
        <f>SUM(C5:C26)</f>
        <v>5122.9800000000005</v>
      </c>
      <c r="F28" t="s">
        <v>58</v>
      </c>
      <c r="H28">
        <f>2*SUM(H6:H26)</f>
        <v>2808.4059800000005</v>
      </c>
      <c r="I28">
        <f t="shared" ref="I28:AF28" si="0">2*SUM(I6:I26)</f>
        <v>2235.2951200000007</v>
      </c>
      <c r="J28">
        <f t="shared" si="0"/>
        <v>2441.8798000000002</v>
      </c>
      <c r="K28">
        <f t="shared" si="0"/>
        <v>1835.1963799999999</v>
      </c>
      <c r="L28">
        <f t="shared" si="0"/>
        <v>3116.3057400000002</v>
      </c>
      <c r="M28">
        <f t="shared" si="0"/>
        <v>2410.9633999999996</v>
      </c>
      <c r="N28">
        <f t="shared" si="0"/>
        <v>1111.5732400000002</v>
      </c>
      <c r="O28">
        <f t="shared" si="0"/>
        <v>355.05547999999999</v>
      </c>
      <c r="P28">
        <f t="shared" si="0"/>
        <v>2788.4418000000001</v>
      </c>
      <c r="S28">
        <f t="shared" si="0"/>
        <v>1270.6267599999999</v>
      </c>
      <c r="T28">
        <f t="shared" si="0"/>
        <v>271.33930200000009</v>
      </c>
      <c r="U28">
        <f t="shared" si="0"/>
        <v>711.00554000000011</v>
      </c>
      <c r="V28">
        <f t="shared" si="0"/>
        <v>3485.3602000000005</v>
      </c>
      <c r="W28">
        <f t="shared" si="0"/>
        <v>1300.6562000000001</v>
      </c>
      <c r="X28">
        <f t="shared" si="0"/>
        <v>1150.6482000000001</v>
      </c>
      <c r="Y28">
        <f t="shared" si="0"/>
        <v>493.71390000000008</v>
      </c>
      <c r="Z28">
        <f t="shared" si="0"/>
        <v>599.9899999999999</v>
      </c>
      <c r="AA28">
        <f t="shared" si="0"/>
        <v>461.06780000000003</v>
      </c>
      <c r="AC28">
        <f t="shared" si="0"/>
        <v>545.0634</v>
      </c>
      <c r="AD28">
        <f t="shared" si="0"/>
        <v>1518.7192</v>
      </c>
      <c r="AE28">
        <f t="shared" si="0"/>
        <v>348.30060000000003</v>
      </c>
      <c r="AF28">
        <f t="shared" si="0"/>
        <v>198.80160000000001</v>
      </c>
    </row>
    <row r="29" spans="1:32">
      <c r="F29">
        <f>SUM(H28:AF28)</f>
        <v>31458.409641999995</v>
      </c>
    </row>
    <row r="30" spans="1:32">
      <c r="A30" t="s">
        <v>78</v>
      </c>
      <c r="C30" s="3">
        <f>C28+F29</f>
        <v>36581.389641999995</v>
      </c>
    </row>
    <row r="33" spans="1:9">
      <c r="A33" t="s">
        <v>79</v>
      </c>
      <c r="C33" s="1" t="s">
        <v>80</v>
      </c>
      <c r="D33" s="2">
        <f>AVERAGE(C38:I58,C63:I76,C81:I87)</f>
        <v>0.39339913419913403</v>
      </c>
    </row>
    <row r="35" spans="1:9">
      <c r="B35" t="s">
        <v>29</v>
      </c>
      <c r="C35" t="s">
        <v>81</v>
      </c>
      <c r="D35" t="s">
        <v>82</v>
      </c>
      <c r="E35" t="s">
        <v>83</v>
      </c>
      <c r="F35" t="s">
        <v>84</v>
      </c>
      <c r="G35" t="s">
        <v>85</v>
      </c>
      <c r="H35" t="s">
        <v>86</v>
      </c>
      <c r="I35" t="s">
        <v>87</v>
      </c>
    </row>
    <row r="36" spans="1:9">
      <c r="A36" t="s">
        <v>39</v>
      </c>
      <c r="B36" t="s">
        <v>40</v>
      </c>
      <c r="C36" t="s">
        <v>41</v>
      </c>
      <c r="D36" t="s">
        <v>41</v>
      </c>
      <c r="E36" t="s">
        <v>41</v>
      </c>
      <c r="F36" t="s">
        <v>41</v>
      </c>
      <c r="G36" t="s">
        <v>41</v>
      </c>
      <c r="H36" t="s">
        <v>41</v>
      </c>
      <c r="I36" t="s">
        <v>41</v>
      </c>
    </row>
    <row r="37" spans="1:9">
      <c r="A37" t="s">
        <v>90</v>
      </c>
      <c r="B37" t="s">
        <v>29</v>
      </c>
    </row>
    <row r="38" spans="1:9">
      <c r="A38" t="s">
        <v>91</v>
      </c>
      <c r="B38" t="s">
        <v>29</v>
      </c>
      <c r="C38">
        <v>0.60829999999999995</v>
      </c>
    </row>
    <row r="39" spans="1:9">
      <c r="A39" t="s">
        <v>92</v>
      </c>
      <c r="B39" t="s">
        <v>29</v>
      </c>
      <c r="C39">
        <v>0.53949999999999998</v>
      </c>
      <c r="D39">
        <v>0.65849999999999997</v>
      </c>
    </row>
    <row r="40" spans="1:9">
      <c r="A40" t="s">
        <v>93</v>
      </c>
      <c r="B40" t="s">
        <v>29</v>
      </c>
      <c r="C40">
        <v>0.82930000000000004</v>
      </c>
      <c r="D40">
        <v>0.63770000000000004</v>
      </c>
      <c r="E40">
        <v>0.53380000000000005</v>
      </c>
    </row>
    <row r="41" spans="1:9">
      <c r="A41" t="s">
        <v>94</v>
      </c>
      <c r="B41" t="s">
        <v>29</v>
      </c>
      <c r="C41">
        <v>0.41639999999999999</v>
      </c>
      <c r="D41">
        <v>0.48370000000000002</v>
      </c>
      <c r="E41">
        <v>0.38040000000000002</v>
      </c>
      <c r="F41">
        <v>0.4385</v>
      </c>
    </row>
    <row r="42" spans="1:9">
      <c r="A42" t="s">
        <v>95</v>
      </c>
      <c r="B42" t="s">
        <v>29</v>
      </c>
      <c r="C42">
        <v>0.4924</v>
      </c>
      <c r="D42">
        <v>0.24510000000000001</v>
      </c>
      <c r="E42">
        <v>0.61739999999999995</v>
      </c>
      <c r="F42">
        <v>0.54079999999999995</v>
      </c>
      <c r="G42">
        <v>0.11840000000000001</v>
      </c>
    </row>
    <row r="43" spans="1:9">
      <c r="A43" t="s">
        <v>96</v>
      </c>
      <c r="B43" t="s">
        <v>29</v>
      </c>
      <c r="C43">
        <v>0.46529999999999999</v>
      </c>
      <c r="D43">
        <v>0.52610000000000001</v>
      </c>
      <c r="E43">
        <v>0.81389999999999996</v>
      </c>
      <c r="F43">
        <v>0.4032</v>
      </c>
      <c r="G43">
        <v>0.33410000000000001</v>
      </c>
      <c r="H43">
        <v>0.50009999999999999</v>
      </c>
    </row>
    <row r="44" spans="1:9">
      <c r="A44" t="s">
        <v>97</v>
      </c>
      <c r="B44" t="s">
        <v>29</v>
      </c>
      <c r="C44">
        <v>0.35410000000000003</v>
      </c>
      <c r="D44">
        <v>0.30470000000000003</v>
      </c>
      <c r="E44">
        <v>0.42730000000000001</v>
      </c>
      <c r="F44">
        <v>0.28320000000000001</v>
      </c>
      <c r="G44">
        <v>0.14180000000000001</v>
      </c>
      <c r="H44">
        <v>0.44619999999999999</v>
      </c>
      <c r="I44">
        <v>0.35410000000000003</v>
      </c>
    </row>
    <row r="45" spans="1:9">
      <c r="A45" t="s">
        <v>98</v>
      </c>
      <c r="B45" t="s">
        <v>29</v>
      </c>
      <c r="C45">
        <v>0.42220000000000002</v>
      </c>
      <c r="D45">
        <v>0.50860000000000005</v>
      </c>
      <c r="E45">
        <v>0.32090000000000002</v>
      </c>
      <c r="F45">
        <v>0.56989999999999996</v>
      </c>
      <c r="G45">
        <v>0.40620000000000001</v>
      </c>
      <c r="H45">
        <v>7.3400000000000007E-2</v>
      </c>
      <c r="I45">
        <v>0.1729</v>
      </c>
    </row>
    <row r="46" spans="1:9">
      <c r="A46" t="s">
        <v>99</v>
      </c>
      <c r="B46" t="s">
        <v>29</v>
      </c>
      <c r="C46">
        <v>0.55879999999999996</v>
      </c>
      <c r="D46">
        <v>0.51780000000000004</v>
      </c>
      <c r="E46">
        <v>0.60119999999999996</v>
      </c>
      <c r="F46">
        <v>0.57630000000000003</v>
      </c>
      <c r="G46">
        <v>0.31840000000000002</v>
      </c>
      <c r="H46">
        <v>0.39369999999999999</v>
      </c>
      <c r="I46">
        <v>0.7369</v>
      </c>
    </row>
    <row r="47" spans="1:9">
      <c r="A47" t="s">
        <v>100</v>
      </c>
      <c r="B47" t="s">
        <v>29</v>
      </c>
      <c r="C47">
        <v>0.14180000000000001</v>
      </c>
      <c r="D47">
        <v>0.26829999999999998</v>
      </c>
      <c r="E47">
        <v>0.61950000000000005</v>
      </c>
      <c r="F47">
        <v>0.1462</v>
      </c>
      <c r="G47">
        <v>-7.5800000000000006E-2</v>
      </c>
      <c r="H47">
        <v>0.32950000000000002</v>
      </c>
      <c r="I47">
        <v>0.43490000000000001</v>
      </c>
    </row>
    <row r="48" spans="1:9">
      <c r="A48" t="s">
        <v>101</v>
      </c>
      <c r="B48" t="s">
        <v>29</v>
      </c>
      <c r="C48">
        <v>0.55510000000000004</v>
      </c>
      <c r="D48">
        <v>0.48530000000000001</v>
      </c>
      <c r="E48">
        <v>0.72</v>
      </c>
      <c r="F48">
        <v>0.40550000000000003</v>
      </c>
      <c r="G48">
        <v>0.3513</v>
      </c>
      <c r="H48">
        <v>0.42520000000000002</v>
      </c>
      <c r="I48">
        <v>0.53520000000000001</v>
      </c>
    </row>
    <row r="49" spans="1:9">
      <c r="A49" t="s">
        <v>102</v>
      </c>
      <c r="B49" t="s">
        <v>29</v>
      </c>
      <c r="C49">
        <v>0.38850000000000001</v>
      </c>
      <c r="D49">
        <v>0.37340000000000001</v>
      </c>
      <c r="E49">
        <v>0.61560000000000004</v>
      </c>
      <c r="F49">
        <v>0.34849999999999998</v>
      </c>
      <c r="G49">
        <v>0.56820000000000004</v>
      </c>
      <c r="H49">
        <v>0.4466</v>
      </c>
      <c r="I49">
        <v>0.55520000000000003</v>
      </c>
    </row>
    <row r="50" spans="1:9">
      <c r="A50" t="s">
        <v>103</v>
      </c>
      <c r="B50" t="s">
        <v>29</v>
      </c>
      <c r="C50">
        <v>0.41199999999999998</v>
      </c>
      <c r="D50">
        <v>0.68049999999999999</v>
      </c>
      <c r="E50">
        <v>0.76249999999999996</v>
      </c>
      <c r="F50">
        <v>0.4728</v>
      </c>
      <c r="G50">
        <v>0.40670000000000001</v>
      </c>
      <c r="H50">
        <v>0.2515</v>
      </c>
      <c r="I50">
        <v>0.66820000000000002</v>
      </c>
    </row>
    <row r="51" spans="1:9">
      <c r="A51" t="s">
        <v>104</v>
      </c>
      <c r="B51" t="s">
        <v>29</v>
      </c>
      <c r="C51">
        <v>0.44619999999999999</v>
      </c>
      <c r="D51">
        <v>0.35199999999999998</v>
      </c>
      <c r="E51">
        <v>0.33079999999999998</v>
      </c>
      <c r="F51">
        <v>0.30370000000000003</v>
      </c>
      <c r="G51">
        <v>0.49380000000000002</v>
      </c>
      <c r="H51">
        <v>0.2424</v>
      </c>
      <c r="I51">
        <v>0.3009</v>
      </c>
    </row>
    <row r="52" spans="1:9">
      <c r="A52" t="s">
        <v>105</v>
      </c>
      <c r="B52" t="s">
        <v>29</v>
      </c>
      <c r="C52">
        <v>0.36080000000000001</v>
      </c>
      <c r="D52">
        <v>0.53749999999999998</v>
      </c>
      <c r="E52">
        <v>0.2097</v>
      </c>
      <c r="F52">
        <v>0.42049999999999998</v>
      </c>
      <c r="G52">
        <v>0.43020000000000003</v>
      </c>
      <c r="H52">
        <v>-0.19989999999999999</v>
      </c>
      <c r="I52">
        <v>0.1338</v>
      </c>
    </row>
    <row r="53" spans="1:9">
      <c r="A53" t="s">
        <v>106</v>
      </c>
      <c r="B53" t="s">
        <v>29</v>
      </c>
      <c r="C53">
        <v>0.4007</v>
      </c>
      <c r="D53">
        <v>0.31540000000000001</v>
      </c>
      <c r="E53">
        <v>0.78990000000000005</v>
      </c>
      <c r="F53">
        <v>0.38090000000000002</v>
      </c>
      <c r="G53">
        <v>0.24890000000000001</v>
      </c>
      <c r="H53">
        <v>0.57720000000000005</v>
      </c>
      <c r="I53">
        <v>0.74150000000000005</v>
      </c>
    </row>
    <row r="54" spans="1:9">
      <c r="A54" t="s">
        <v>107</v>
      </c>
      <c r="B54" t="s">
        <v>29</v>
      </c>
      <c r="C54">
        <v>0.55930000000000002</v>
      </c>
      <c r="D54">
        <v>0.46229999999999999</v>
      </c>
      <c r="E54">
        <v>0.63200000000000001</v>
      </c>
      <c r="F54">
        <v>0.41570000000000001</v>
      </c>
      <c r="G54">
        <v>0.45779999999999998</v>
      </c>
      <c r="H54">
        <v>0.34499999999999997</v>
      </c>
      <c r="I54">
        <v>0.77759999999999996</v>
      </c>
    </row>
    <row r="55" spans="1:9">
      <c r="A55" t="s">
        <v>108</v>
      </c>
      <c r="B55" t="s">
        <v>29</v>
      </c>
      <c r="C55">
        <v>0.40720000000000001</v>
      </c>
      <c r="D55">
        <v>0.45140000000000002</v>
      </c>
      <c r="E55">
        <v>0.51949999999999996</v>
      </c>
      <c r="F55">
        <v>0.53369999999999995</v>
      </c>
      <c r="G55">
        <v>0.1196</v>
      </c>
      <c r="H55">
        <v>0.78359999999999996</v>
      </c>
      <c r="I55">
        <v>0.48309999999999997</v>
      </c>
    </row>
    <row r="56" spans="1:9">
      <c r="A56" t="s">
        <v>109</v>
      </c>
      <c r="B56" t="s">
        <v>29</v>
      </c>
      <c r="C56">
        <v>0.61819999999999997</v>
      </c>
      <c r="D56">
        <v>0.59460000000000002</v>
      </c>
      <c r="E56">
        <v>0.44080000000000003</v>
      </c>
      <c r="F56">
        <v>0.5806</v>
      </c>
      <c r="G56">
        <v>0.114</v>
      </c>
      <c r="H56">
        <v>0.36130000000000001</v>
      </c>
      <c r="I56">
        <v>0.40260000000000001</v>
      </c>
    </row>
    <row r="57" spans="1:9">
      <c r="A57" t="s">
        <v>110</v>
      </c>
      <c r="B57" t="s">
        <v>29</v>
      </c>
      <c r="C57">
        <v>0.55740000000000001</v>
      </c>
      <c r="D57">
        <v>0.50529999999999997</v>
      </c>
      <c r="E57">
        <v>0.61240000000000006</v>
      </c>
      <c r="F57">
        <v>0.60770000000000002</v>
      </c>
      <c r="G57">
        <v>0.51080000000000003</v>
      </c>
      <c r="H57">
        <v>0.59509999999999996</v>
      </c>
      <c r="I57">
        <v>0.63970000000000005</v>
      </c>
    </row>
    <row r="58" spans="1:9">
      <c r="A58" t="s">
        <v>111</v>
      </c>
      <c r="B58" t="s">
        <v>29</v>
      </c>
      <c r="C58">
        <v>0.59930000000000005</v>
      </c>
      <c r="D58">
        <v>0.48849999999999999</v>
      </c>
      <c r="E58">
        <v>0.23849999999999999</v>
      </c>
      <c r="F58">
        <v>0.6825</v>
      </c>
      <c r="G58">
        <v>0.44979999999999998</v>
      </c>
      <c r="H58">
        <v>0.10340000000000001</v>
      </c>
      <c r="I58">
        <v>0.33900000000000002</v>
      </c>
    </row>
    <row r="60" spans="1:9">
      <c r="B60" t="s">
        <v>29</v>
      </c>
      <c r="C60" t="s">
        <v>88</v>
      </c>
      <c r="D60" t="s">
        <v>89</v>
      </c>
      <c r="E60" t="s">
        <v>112</v>
      </c>
      <c r="F60" t="s">
        <v>113</v>
      </c>
      <c r="G60" t="s">
        <v>114</v>
      </c>
      <c r="H60" t="s">
        <v>115</v>
      </c>
      <c r="I60" t="s">
        <v>116</v>
      </c>
    </row>
    <row r="61" spans="1:9">
      <c r="A61" t="s">
        <v>39</v>
      </c>
      <c r="B61" t="s">
        <v>40</v>
      </c>
      <c r="C61" t="s">
        <v>41</v>
      </c>
      <c r="D61" t="s">
        <v>41</v>
      </c>
      <c r="E61" t="s">
        <v>41</v>
      </c>
      <c r="F61" t="s">
        <v>41</v>
      </c>
      <c r="G61" t="s">
        <v>41</v>
      </c>
      <c r="H61" t="s">
        <v>41</v>
      </c>
      <c r="I61" t="s">
        <v>41</v>
      </c>
    </row>
    <row r="62" spans="1:9">
      <c r="A62" t="s">
        <v>97</v>
      </c>
      <c r="B62" t="s">
        <v>29</v>
      </c>
    </row>
    <row r="63" spans="1:9">
      <c r="A63" t="s">
        <v>98</v>
      </c>
      <c r="B63" t="s">
        <v>29</v>
      </c>
      <c r="C63">
        <v>1.8599999999999998E-2</v>
      </c>
    </row>
    <row r="64" spans="1:9">
      <c r="A64" t="s">
        <v>99</v>
      </c>
      <c r="B64" t="s">
        <v>29</v>
      </c>
      <c r="C64">
        <v>0.25040000000000001</v>
      </c>
      <c r="D64">
        <v>0.37040000000000001</v>
      </c>
    </row>
    <row r="65" spans="1:9">
      <c r="A65" t="s">
        <v>100</v>
      </c>
      <c r="B65" t="s">
        <v>29</v>
      </c>
      <c r="C65">
        <v>0.2311</v>
      </c>
      <c r="D65">
        <v>-0.15620000000000001</v>
      </c>
      <c r="E65">
        <v>0.20399999999999999</v>
      </c>
    </row>
    <row r="66" spans="1:9">
      <c r="A66" t="s">
        <v>101</v>
      </c>
      <c r="B66" t="s">
        <v>29</v>
      </c>
      <c r="C66">
        <v>0.47820000000000001</v>
      </c>
      <c r="D66">
        <v>0.2346</v>
      </c>
      <c r="E66">
        <v>0.47260000000000002</v>
      </c>
      <c r="F66">
        <v>0.31740000000000002</v>
      </c>
    </row>
    <row r="67" spans="1:9">
      <c r="A67" t="s">
        <v>102</v>
      </c>
      <c r="B67" t="s">
        <v>29</v>
      </c>
      <c r="C67">
        <v>0.10780000000000001</v>
      </c>
      <c r="D67">
        <v>0.1537</v>
      </c>
      <c r="E67">
        <v>0.2928</v>
      </c>
      <c r="F67">
        <v>0.45029999999999998</v>
      </c>
      <c r="G67">
        <v>0.39489999999999997</v>
      </c>
    </row>
    <row r="68" spans="1:9">
      <c r="A68" t="s">
        <v>103</v>
      </c>
      <c r="B68" t="s">
        <v>29</v>
      </c>
      <c r="C68">
        <v>0.36609999999999998</v>
      </c>
      <c r="D68">
        <v>0.51529999999999998</v>
      </c>
      <c r="E68">
        <v>0.64910000000000001</v>
      </c>
      <c r="F68">
        <v>0.35149999999999998</v>
      </c>
      <c r="G68">
        <v>0.52690000000000003</v>
      </c>
      <c r="H68">
        <v>0.33939999999999998</v>
      </c>
    </row>
    <row r="69" spans="1:9">
      <c r="A69" t="s">
        <v>104</v>
      </c>
      <c r="B69" t="s">
        <v>29</v>
      </c>
      <c r="C69">
        <v>-1.4999999999999999E-2</v>
      </c>
      <c r="D69">
        <v>0.23930000000000001</v>
      </c>
      <c r="E69">
        <v>9.6500000000000002E-2</v>
      </c>
      <c r="F69">
        <v>0.2319</v>
      </c>
      <c r="G69">
        <v>0.26019999999999999</v>
      </c>
      <c r="H69">
        <v>0.80169999999999997</v>
      </c>
      <c r="I69">
        <v>7.7700000000000005E-2</v>
      </c>
    </row>
    <row r="70" spans="1:9">
      <c r="A70" t="s">
        <v>105</v>
      </c>
      <c r="B70" t="s">
        <v>29</v>
      </c>
      <c r="C70">
        <v>-7.4499999999999997E-2</v>
      </c>
      <c r="D70">
        <v>0.73799999999999999</v>
      </c>
      <c r="E70">
        <v>0.26719999999999999</v>
      </c>
      <c r="F70">
        <v>-9.3100000000000002E-2</v>
      </c>
      <c r="G70">
        <v>0.12970000000000001</v>
      </c>
      <c r="H70">
        <v>0.1038</v>
      </c>
      <c r="I70">
        <v>0.58109999999999995</v>
      </c>
    </row>
    <row r="71" spans="1:9">
      <c r="A71" t="s">
        <v>106</v>
      </c>
      <c r="B71" t="s">
        <v>29</v>
      </c>
      <c r="C71">
        <v>0.14630000000000001</v>
      </c>
      <c r="D71">
        <v>0.1651</v>
      </c>
      <c r="E71">
        <v>0.5998</v>
      </c>
      <c r="F71">
        <v>0.60229999999999995</v>
      </c>
      <c r="G71">
        <v>0.54449999999999998</v>
      </c>
      <c r="H71">
        <v>0.68030000000000002</v>
      </c>
      <c r="I71">
        <v>0.56340000000000001</v>
      </c>
    </row>
    <row r="72" spans="1:9">
      <c r="A72" t="s">
        <v>107</v>
      </c>
      <c r="B72" t="s">
        <v>29</v>
      </c>
      <c r="C72">
        <v>0.21679999999999999</v>
      </c>
      <c r="D72">
        <v>0.32650000000000001</v>
      </c>
      <c r="E72">
        <v>0.72070000000000001</v>
      </c>
      <c r="F72">
        <v>0.06</v>
      </c>
      <c r="G72">
        <v>0.64800000000000002</v>
      </c>
      <c r="H72">
        <v>0.51939999999999997</v>
      </c>
      <c r="I72">
        <v>0.58530000000000004</v>
      </c>
    </row>
    <row r="73" spans="1:9">
      <c r="A73" t="s">
        <v>108</v>
      </c>
      <c r="B73" t="s">
        <v>29</v>
      </c>
      <c r="C73">
        <v>0.34110000000000001</v>
      </c>
      <c r="D73">
        <v>0.28899999999999998</v>
      </c>
      <c r="E73">
        <v>0.38640000000000002</v>
      </c>
      <c r="F73">
        <v>0.10249999999999999</v>
      </c>
      <c r="G73">
        <v>0.21959999999999999</v>
      </c>
      <c r="H73">
        <v>0.3029</v>
      </c>
      <c r="I73">
        <v>0.36570000000000003</v>
      </c>
    </row>
    <row r="74" spans="1:9">
      <c r="A74" t="s">
        <v>109</v>
      </c>
      <c r="B74" t="s">
        <v>29</v>
      </c>
      <c r="C74">
        <v>0.42480000000000001</v>
      </c>
      <c r="D74">
        <v>0.61539999999999995</v>
      </c>
      <c r="E74">
        <v>0.53100000000000003</v>
      </c>
      <c r="F74">
        <v>8.0000000000000004E-4</v>
      </c>
      <c r="G74">
        <v>0.38100000000000001</v>
      </c>
      <c r="H74">
        <v>4.6600000000000003E-2</v>
      </c>
      <c r="I74">
        <v>0.53600000000000003</v>
      </c>
    </row>
    <row r="75" spans="1:9">
      <c r="A75" t="s">
        <v>110</v>
      </c>
      <c r="B75" t="s">
        <v>29</v>
      </c>
      <c r="C75">
        <v>0.4083</v>
      </c>
      <c r="D75">
        <v>0.2132</v>
      </c>
      <c r="E75">
        <v>0.61829999999999996</v>
      </c>
      <c r="F75">
        <v>0.28139999999999998</v>
      </c>
      <c r="G75">
        <v>0.57230000000000003</v>
      </c>
      <c r="H75">
        <v>0.46100000000000002</v>
      </c>
      <c r="I75">
        <v>0.43559999999999999</v>
      </c>
    </row>
    <row r="76" spans="1:9">
      <c r="A76" t="s">
        <v>111</v>
      </c>
      <c r="B76" t="s">
        <v>29</v>
      </c>
      <c r="C76">
        <v>0.1656</v>
      </c>
      <c r="D76">
        <v>0.4672</v>
      </c>
      <c r="E76">
        <v>0.62719999999999998</v>
      </c>
      <c r="F76">
        <v>-0.16950000000000001</v>
      </c>
      <c r="G76">
        <v>0.32779999999999998</v>
      </c>
      <c r="H76">
        <v>6.0100000000000001E-2</v>
      </c>
      <c r="I76">
        <v>0.42249999999999999</v>
      </c>
    </row>
    <row r="78" spans="1:9">
      <c r="B78" t="s">
        <v>29</v>
      </c>
      <c r="C78" t="s">
        <v>117</v>
      </c>
      <c r="D78" t="s">
        <v>118</v>
      </c>
      <c r="E78" t="s">
        <v>119</v>
      </c>
      <c r="F78" t="s">
        <v>120</v>
      </c>
      <c r="G78" t="s">
        <v>121</v>
      </c>
      <c r="H78" t="s">
        <v>122</v>
      </c>
      <c r="I78" t="s">
        <v>123</v>
      </c>
    </row>
    <row r="79" spans="1:9">
      <c r="A79" t="s">
        <v>39</v>
      </c>
      <c r="B79" t="s">
        <v>40</v>
      </c>
      <c r="C79" t="s">
        <v>41</v>
      </c>
      <c r="D79" t="s">
        <v>41</v>
      </c>
      <c r="E79" t="s">
        <v>41</v>
      </c>
      <c r="F79" t="s">
        <v>41</v>
      </c>
      <c r="G79" t="s">
        <v>41</v>
      </c>
      <c r="H79" t="s">
        <v>41</v>
      </c>
      <c r="I79" t="s">
        <v>41</v>
      </c>
    </row>
    <row r="80" spans="1:9">
      <c r="A80" t="s">
        <v>104</v>
      </c>
      <c r="B80" t="s">
        <v>29</v>
      </c>
    </row>
    <row r="81" spans="1:9">
      <c r="A81" t="s">
        <v>105</v>
      </c>
      <c r="B81" t="s">
        <v>29</v>
      </c>
      <c r="C81">
        <v>0.26129999999999998</v>
      </c>
    </row>
    <row r="82" spans="1:9">
      <c r="A82" t="s">
        <v>106</v>
      </c>
      <c r="B82" t="s">
        <v>29</v>
      </c>
      <c r="C82">
        <v>0.39019999999999999</v>
      </c>
      <c r="D82">
        <v>6.0600000000000001E-2</v>
      </c>
    </row>
    <row r="83" spans="1:9">
      <c r="A83" t="s">
        <v>107</v>
      </c>
      <c r="B83" t="s">
        <v>29</v>
      </c>
      <c r="C83">
        <v>0.37640000000000001</v>
      </c>
      <c r="D83">
        <v>0.2828</v>
      </c>
      <c r="E83">
        <v>0.65810000000000002</v>
      </c>
    </row>
    <row r="84" spans="1:9">
      <c r="A84" t="s">
        <v>108</v>
      </c>
      <c r="B84" t="s">
        <v>29</v>
      </c>
      <c r="C84">
        <v>0.1439</v>
      </c>
      <c r="D84">
        <v>5.28E-2</v>
      </c>
      <c r="E84">
        <v>0.34920000000000001</v>
      </c>
      <c r="F84">
        <v>0.32350000000000001</v>
      </c>
    </row>
    <row r="85" spans="1:9">
      <c r="A85" t="s">
        <v>109</v>
      </c>
      <c r="B85" t="s">
        <v>29</v>
      </c>
      <c r="C85">
        <v>2.24E-2</v>
      </c>
      <c r="D85">
        <v>0.36880000000000002</v>
      </c>
      <c r="E85">
        <v>0.1769</v>
      </c>
      <c r="F85">
        <v>0.38329999999999997</v>
      </c>
      <c r="G85">
        <v>0.53500000000000003</v>
      </c>
    </row>
    <row r="86" spans="1:9">
      <c r="A86" t="s">
        <v>110</v>
      </c>
      <c r="B86" t="s">
        <v>29</v>
      </c>
      <c r="C86">
        <v>0.31459999999999999</v>
      </c>
      <c r="D86">
        <v>3.95E-2</v>
      </c>
      <c r="E86">
        <v>0.49469999999999997</v>
      </c>
      <c r="F86">
        <v>0.55530000000000002</v>
      </c>
      <c r="G86">
        <v>0.44469999999999998</v>
      </c>
      <c r="H86">
        <v>0.32650000000000001</v>
      </c>
    </row>
    <row r="87" spans="1:9">
      <c r="A87" t="s">
        <v>111</v>
      </c>
      <c r="B87" t="s">
        <v>29</v>
      </c>
      <c r="C87">
        <v>9.5699999999999993E-2</v>
      </c>
      <c r="D87">
        <v>0.4652</v>
      </c>
      <c r="E87">
        <v>0.1474</v>
      </c>
      <c r="F87">
        <v>0.54610000000000003</v>
      </c>
      <c r="G87">
        <v>0.21229999999999999</v>
      </c>
      <c r="H87">
        <v>0.39300000000000002</v>
      </c>
      <c r="I87">
        <v>0.5595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86"/>
  <sheetViews>
    <sheetView tabSelected="1" workbookViewId="0">
      <selection activeCell="H32" sqref="H32"/>
    </sheetView>
  </sheetViews>
  <sheetFormatPr baseColWidth="10" defaultRowHeight="15"/>
  <cols>
    <col min="3" max="3" width="11.5703125" bestFit="1" customWidth="1"/>
  </cols>
  <sheetData>
    <row r="1" spans="1:32">
      <c r="A1" t="s">
        <v>27</v>
      </c>
    </row>
    <row r="2" spans="1:32">
      <c r="A2" t="s">
        <v>4</v>
      </c>
      <c r="B2" t="s">
        <v>0</v>
      </c>
      <c r="C2" t="s">
        <v>1</v>
      </c>
      <c r="F2" t="s">
        <v>3</v>
      </c>
    </row>
    <row r="3" spans="1:32">
      <c r="G3" t="s">
        <v>29</v>
      </c>
      <c r="H3" t="s">
        <v>130</v>
      </c>
      <c r="I3" t="s">
        <v>131</v>
      </c>
      <c r="J3" t="s">
        <v>132</v>
      </c>
      <c r="K3" t="s">
        <v>133</v>
      </c>
      <c r="L3" t="s">
        <v>134</v>
      </c>
      <c r="M3" t="s">
        <v>135</v>
      </c>
      <c r="N3" t="s">
        <v>136</v>
      </c>
      <c r="O3" t="s">
        <v>137</v>
      </c>
      <c r="P3" t="s">
        <v>138</v>
      </c>
      <c r="R3" t="s">
        <v>29</v>
      </c>
      <c r="S3" t="s">
        <v>161</v>
      </c>
      <c r="T3" t="s">
        <v>162</v>
      </c>
      <c r="U3" t="s">
        <v>163</v>
      </c>
      <c r="V3" t="s">
        <v>164</v>
      </c>
      <c r="W3" t="s">
        <v>165</v>
      </c>
      <c r="X3" t="s">
        <v>166</v>
      </c>
      <c r="Y3" t="s">
        <v>167</v>
      </c>
      <c r="Z3" t="s">
        <v>168</v>
      </c>
      <c r="AA3" t="s">
        <v>169</v>
      </c>
      <c r="AB3" t="s">
        <v>29</v>
      </c>
      <c r="AC3" t="s">
        <v>170</v>
      </c>
      <c r="AD3" t="s">
        <v>171</v>
      </c>
      <c r="AE3" t="s">
        <v>172</v>
      </c>
      <c r="AF3" t="s">
        <v>173</v>
      </c>
    </row>
    <row r="4" spans="1:32">
      <c r="F4" t="s">
        <v>39</v>
      </c>
      <c r="G4" t="s">
        <v>40</v>
      </c>
      <c r="H4" t="s">
        <v>41</v>
      </c>
      <c r="I4" t="s">
        <v>41</v>
      </c>
      <c r="J4" t="s">
        <v>41</v>
      </c>
      <c r="K4" t="s">
        <v>41</v>
      </c>
      <c r="L4" t="s">
        <v>41</v>
      </c>
      <c r="M4" t="s">
        <v>41</v>
      </c>
      <c r="N4" t="s">
        <v>41</v>
      </c>
      <c r="O4" t="s">
        <v>41</v>
      </c>
      <c r="P4" t="s">
        <v>41</v>
      </c>
      <c r="Q4" t="s">
        <v>39</v>
      </c>
      <c r="R4" t="s">
        <v>40</v>
      </c>
      <c r="S4" t="s">
        <v>41</v>
      </c>
      <c r="T4" t="s">
        <v>41</v>
      </c>
      <c r="U4" t="s">
        <v>41</v>
      </c>
      <c r="V4" t="s">
        <v>41</v>
      </c>
      <c r="W4" t="s">
        <v>41</v>
      </c>
      <c r="X4" t="s">
        <v>41</v>
      </c>
      <c r="Y4" t="s">
        <v>41</v>
      </c>
      <c r="Z4" t="s">
        <v>41</v>
      </c>
      <c r="AA4" t="s">
        <v>41</v>
      </c>
      <c r="AB4" t="s">
        <v>72</v>
      </c>
      <c r="AC4" t="s">
        <v>41</v>
      </c>
      <c r="AD4" t="s">
        <v>41</v>
      </c>
      <c r="AE4" t="s">
        <v>41</v>
      </c>
      <c r="AF4" t="s">
        <v>73</v>
      </c>
    </row>
    <row r="5" spans="1:32">
      <c r="A5">
        <v>1</v>
      </c>
      <c r="B5" t="s">
        <v>5</v>
      </c>
      <c r="C5">
        <v>1.6798</v>
      </c>
      <c r="F5" t="s">
        <v>139</v>
      </c>
      <c r="G5" t="s">
        <v>29</v>
      </c>
      <c r="Q5" t="s">
        <v>148</v>
      </c>
      <c r="R5" t="s">
        <v>29</v>
      </c>
      <c r="AB5" t="s">
        <v>174</v>
      </c>
    </row>
    <row r="6" spans="1:32">
      <c r="A6">
        <v>2</v>
      </c>
      <c r="B6" t="s">
        <v>6</v>
      </c>
      <c r="C6">
        <v>4.41</v>
      </c>
      <c r="F6" t="s">
        <v>140</v>
      </c>
      <c r="G6" t="s">
        <v>29</v>
      </c>
      <c r="H6">
        <f>-0.129645</f>
        <v>-0.12964500000000001</v>
      </c>
      <c r="Q6" t="s">
        <v>149</v>
      </c>
      <c r="R6" t="s">
        <v>29</v>
      </c>
      <c r="S6">
        <v>6.3063999999999995E-2</v>
      </c>
      <c r="AB6" t="s">
        <v>175</v>
      </c>
      <c r="AC6">
        <v>0.28434100000000001</v>
      </c>
    </row>
    <row r="7" spans="1:32">
      <c r="A7">
        <v>3</v>
      </c>
      <c r="B7" t="s">
        <v>7</v>
      </c>
      <c r="C7">
        <v>0.75449999999999995</v>
      </c>
      <c r="F7" t="s">
        <v>141</v>
      </c>
      <c r="G7" t="s">
        <v>29</v>
      </c>
      <c r="H7">
        <v>0.12191</v>
      </c>
      <c r="I7">
        <v>0.164713</v>
      </c>
      <c r="Q7" t="s">
        <v>150</v>
      </c>
      <c r="R7" t="s">
        <v>29</v>
      </c>
      <c r="S7">
        <v>0.13646</v>
      </c>
      <c r="T7">
        <v>9.0063000000000004E-2</v>
      </c>
      <c r="AB7" t="s">
        <v>176</v>
      </c>
      <c r="AC7">
        <v>0.66909200000000002</v>
      </c>
      <c r="AD7">
        <v>0.115859</v>
      </c>
    </row>
    <row r="8" spans="1:32">
      <c r="A8">
        <v>4</v>
      </c>
      <c r="B8" t="s">
        <v>8</v>
      </c>
      <c r="C8">
        <v>3.661</v>
      </c>
      <c r="F8" t="s">
        <v>142</v>
      </c>
      <c r="G8" t="s">
        <v>29</v>
      </c>
      <c r="H8">
        <v>0.59590399999999999</v>
      </c>
      <c r="I8">
        <f>-0.14789</f>
        <v>-0.14788999999999999</v>
      </c>
      <c r="J8">
        <v>1.0108699999999999</v>
      </c>
      <c r="Q8" t="s">
        <v>151</v>
      </c>
      <c r="R8" t="s">
        <v>29</v>
      </c>
      <c r="S8">
        <v>0.42320999999999998</v>
      </c>
      <c r="T8">
        <v>5.1485999999999997E-2</v>
      </c>
      <c r="U8">
        <v>0.14002700000000001</v>
      </c>
      <c r="AB8" t="s">
        <v>177</v>
      </c>
      <c r="AC8">
        <v>0.22248200000000001</v>
      </c>
      <c r="AD8">
        <f>-0.414774</f>
        <v>-0.41477399999999998</v>
      </c>
      <c r="AE8">
        <v>0.20483999999999999</v>
      </c>
    </row>
    <row r="9" spans="1:32">
      <c r="A9">
        <v>6</v>
      </c>
      <c r="B9" t="s">
        <v>9</v>
      </c>
      <c r="C9">
        <v>3.5</v>
      </c>
      <c r="F9" t="s">
        <v>143</v>
      </c>
      <c r="G9" t="s">
        <v>29</v>
      </c>
      <c r="H9">
        <f>-0.977597</f>
        <v>-0.97759700000000005</v>
      </c>
      <c r="I9">
        <v>0.23955499999999999</v>
      </c>
      <c r="J9">
        <v>0.204156</v>
      </c>
      <c r="K9">
        <f>-0.33607</f>
        <v>-0.33606999999999998</v>
      </c>
      <c r="Q9" t="s">
        <v>152</v>
      </c>
      <c r="R9" t="s">
        <v>29</v>
      </c>
      <c r="S9">
        <f>-0.035976</f>
        <v>-3.5976000000000001E-2</v>
      </c>
      <c r="T9">
        <v>6.1980000000000004E-3</v>
      </c>
      <c r="U9">
        <v>9.7326999999999997E-2</v>
      </c>
      <c r="V9">
        <v>0.19434399999999999</v>
      </c>
    </row>
    <row r="10" spans="1:32">
      <c r="A10">
        <v>7</v>
      </c>
      <c r="B10" t="s">
        <v>10</v>
      </c>
      <c r="C10">
        <v>3.6320000000000001</v>
      </c>
      <c r="F10" t="s">
        <v>144</v>
      </c>
      <c r="G10" t="s">
        <v>29</v>
      </c>
      <c r="H10">
        <f>-0.026862</f>
        <v>-2.6862E-2</v>
      </c>
      <c r="I10">
        <v>1.32816</v>
      </c>
      <c r="J10">
        <v>0.48368</v>
      </c>
      <c r="K10">
        <v>1.69018</v>
      </c>
      <c r="L10">
        <v>0.43146400000000001</v>
      </c>
      <c r="Q10" t="s">
        <v>153</v>
      </c>
      <c r="R10" t="s">
        <v>29</v>
      </c>
      <c r="S10">
        <v>0.56799100000000002</v>
      </c>
      <c r="T10">
        <v>0.363757</v>
      </c>
      <c r="U10">
        <v>0.26652700000000001</v>
      </c>
      <c r="V10">
        <v>0.57342199999999999</v>
      </c>
      <c r="W10">
        <f>-0.341943</f>
        <v>-0.341943</v>
      </c>
    </row>
    <row r="11" spans="1:32">
      <c r="A11">
        <v>8</v>
      </c>
      <c r="B11" t="s">
        <v>11</v>
      </c>
      <c r="C11">
        <v>0.3095</v>
      </c>
      <c r="F11" t="s">
        <v>145</v>
      </c>
      <c r="G11" t="s">
        <v>29</v>
      </c>
      <c r="H11">
        <f>-0.095085</f>
        <v>-9.5085000000000003E-2</v>
      </c>
      <c r="I11">
        <v>0.23293700000000001</v>
      </c>
      <c r="J11">
        <v>6.4504000000000006E-2</v>
      </c>
      <c r="K11">
        <v>9.5628000000000005E-2</v>
      </c>
      <c r="L11">
        <f>-0.204256</f>
        <v>-0.20425599999999999</v>
      </c>
      <c r="M11">
        <v>0.29162300000000002</v>
      </c>
      <c r="Q11" t="s">
        <v>154</v>
      </c>
      <c r="R11" t="s">
        <v>29</v>
      </c>
      <c r="S11">
        <f>-0.789643</f>
        <v>-0.78964299999999998</v>
      </c>
      <c r="T11">
        <v>9.8895999999999998E-2</v>
      </c>
      <c r="U11">
        <v>0.25803700000000002</v>
      </c>
      <c r="V11">
        <v>0.31556899999999999</v>
      </c>
      <c r="W11">
        <v>9.4423000000000007E-2</v>
      </c>
      <c r="X11">
        <v>0.34065099999999998</v>
      </c>
    </row>
    <row r="12" spans="1:32">
      <c r="A12">
        <v>10</v>
      </c>
      <c r="B12" t="s">
        <v>12</v>
      </c>
      <c r="C12">
        <v>1.486</v>
      </c>
      <c r="F12" t="s">
        <v>146</v>
      </c>
      <c r="G12" t="s">
        <v>29</v>
      </c>
      <c r="H12">
        <f>-0.119006</f>
        <v>-0.119006</v>
      </c>
      <c r="I12">
        <f>-0.723839</f>
        <v>-0.72383900000000001</v>
      </c>
      <c r="J12">
        <f>-0.030378</f>
        <v>-3.0377999999999999E-2</v>
      </c>
      <c r="K12">
        <f>-0.7147</f>
        <v>-0.7147</v>
      </c>
      <c r="L12">
        <v>4.777E-3</v>
      </c>
      <c r="M12">
        <v>-1.1765600000000001</v>
      </c>
      <c r="N12">
        <v>8.7359000000000006E-2</v>
      </c>
      <c r="Q12" t="s">
        <v>155</v>
      </c>
      <c r="R12" t="s">
        <v>29</v>
      </c>
      <c r="S12">
        <f>-0.160816</f>
        <v>-0.16081599999999999</v>
      </c>
      <c r="T12">
        <f>-0.34784</f>
        <v>-0.34783999999999998</v>
      </c>
      <c r="U12">
        <f>-0.181459</f>
        <v>-0.18145900000000001</v>
      </c>
      <c r="V12">
        <f>-0.21612</f>
        <v>-0.21612000000000001</v>
      </c>
      <c r="W12">
        <f>-0.086108</f>
        <v>-8.6108000000000004E-2</v>
      </c>
      <c r="X12">
        <f>-0.616942</f>
        <v>-0.61694199999999999</v>
      </c>
      <c r="Y12">
        <f>-0.908335</f>
        <v>-0.908335</v>
      </c>
    </row>
    <row r="13" spans="1:32">
      <c r="A13">
        <v>12</v>
      </c>
      <c r="B13" t="s">
        <v>13</v>
      </c>
      <c r="C13">
        <v>7.2229999999999999</v>
      </c>
      <c r="F13" t="s">
        <v>147</v>
      </c>
      <c r="G13" t="s">
        <v>29</v>
      </c>
      <c r="H13">
        <f>-0.911792</f>
        <v>-0.91179200000000005</v>
      </c>
      <c r="I13">
        <v>0.63569699999999996</v>
      </c>
      <c r="J13">
        <v>0.211668</v>
      </c>
      <c r="K13">
        <f>-0.161427</f>
        <v>-0.16142699999999999</v>
      </c>
      <c r="L13">
        <f>-0.392532</f>
        <v>-0.39253199999999999</v>
      </c>
      <c r="M13">
        <v>0.87634100000000004</v>
      </c>
      <c r="N13">
        <v>0.48989700000000003</v>
      </c>
      <c r="O13">
        <f>-0.162974</f>
        <v>-0.16297400000000001</v>
      </c>
      <c r="Q13" t="s">
        <v>156</v>
      </c>
      <c r="R13" t="s">
        <v>29</v>
      </c>
      <c r="S13">
        <v>0.12006799999999999</v>
      </c>
      <c r="T13">
        <v>6.0819999999999999E-2</v>
      </c>
      <c r="U13">
        <v>0.12765699999999999</v>
      </c>
      <c r="V13">
        <v>0.32904600000000001</v>
      </c>
      <c r="W13">
        <v>0.19334699999999999</v>
      </c>
      <c r="X13">
        <v>9.1591000000000006E-2</v>
      </c>
      <c r="Y13">
        <f>-0.167239</f>
        <v>-0.167239</v>
      </c>
      <c r="Z13">
        <v>0.116381</v>
      </c>
    </row>
    <row r="14" spans="1:32">
      <c r="A14">
        <v>13</v>
      </c>
      <c r="B14" t="s">
        <v>14</v>
      </c>
      <c r="C14">
        <v>2.7330000000000001</v>
      </c>
      <c r="F14" t="s">
        <v>148</v>
      </c>
      <c r="G14" t="s">
        <v>29</v>
      </c>
      <c r="H14">
        <v>0.27097300000000002</v>
      </c>
      <c r="I14">
        <v>0.52429700000000001</v>
      </c>
      <c r="J14">
        <f>-0.190067</f>
        <v>-0.19006700000000001</v>
      </c>
      <c r="K14">
        <v>0.70808300000000002</v>
      </c>
      <c r="L14">
        <f>-0.105447</f>
        <v>-0.105447</v>
      </c>
      <c r="M14">
        <v>0.66918900000000003</v>
      </c>
      <c r="N14">
        <v>0.266013</v>
      </c>
      <c r="O14">
        <f>-0.378989</f>
        <v>-0.37898900000000002</v>
      </c>
      <c r="P14">
        <v>1.5741999999999999E-2</v>
      </c>
      <c r="Q14" t="s">
        <v>157</v>
      </c>
      <c r="R14" t="s">
        <v>29</v>
      </c>
      <c r="S14">
        <v>0.208652</v>
      </c>
      <c r="T14">
        <v>7.9951999999999995E-2</v>
      </c>
      <c r="U14">
        <v>0.191187</v>
      </c>
      <c r="V14">
        <v>0.31757099999999999</v>
      </c>
      <c r="W14">
        <v>0.29733500000000002</v>
      </c>
      <c r="X14">
        <v>1.02674</v>
      </c>
      <c r="Y14">
        <v>0.88372300000000004</v>
      </c>
      <c r="Z14">
        <f>-0.428153</f>
        <v>-0.42815300000000001</v>
      </c>
      <c r="AA14">
        <v>0.15201200000000001</v>
      </c>
    </row>
    <row r="15" spans="1:32">
      <c r="A15">
        <v>14</v>
      </c>
      <c r="B15" t="s">
        <v>15</v>
      </c>
      <c r="C15">
        <v>0.50190000000000001</v>
      </c>
      <c r="F15" t="s">
        <v>149</v>
      </c>
      <c r="G15" t="s">
        <v>29</v>
      </c>
      <c r="H15">
        <f>-0.334993</f>
        <v>-0.33499299999999999</v>
      </c>
      <c r="I15">
        <f>-0.155225</f>
        <v>-0.155225</v>
      </c>
      <c r="J15">
        <v>2.8660000000000001E-3</v>
      </c>
      <c r="K15">
        <f>-0.07998</f>
        <v>-7.9979999999999996E-2</v>
      </c>
      <c r="L15">
        <v>0.153723</v>
      </c>
      <c r="M15">
        <v>0.16420699999999999</v>
      </c>
      <c r="N15">
        <v>0.120074</v>
      </c>
      <c r="O15">
        <f>-0.083444</f>
        <v>-8.3444000000000004E-2</v>
      </c>
      <c r="P15">
        <v>1.0323100000000001</v>
      </c>
      <c r="Q15" t="s">
        <v>158</v>
      </c>
      <c r="R15" t="s">
        <v>29</v>
      </c>
      <c r="S15">
        <v>0.50177099999999997</v>
      </c>
      <c r="T15">
        <f>-0.208074</f>
        <v>-0.20807400000000001</v>
      </c>
      <c r="U15">
        <v>0.21964500000000001</v>
      </c>
      <c r="V15">
        <v>0.197408</v>
      </c>
      <c r="W15">
        <v>0.309193</v>
      </c>
      <c r="X15">
        <f>-0.14133</f>
        <v>-0.14133000000000001</v>
      </c>
      <c r="Y15">
        <f>-0.176964</f>
        <v>-0.17696400000000001</v>
      </c>
      <c r="Z15">
        <f>-0.318726</f>
        <v>-0.31872600000000001</v>
      </c>
      <c r="AA15">
        <v>0.33040799999999998</v>
      </c>
    </row>
    <row r="16" spans="1:32">
      <c r="A16">
        <v>15</v>
      </c>
      <c r="B16" t="s">
        <v>16</v>
      </c>
      <c r="C16">
        <v>0.61309999999999998</v>
      </c>
      <c r="F16" t="s">
        <v>150</v>
      </c>
      <c r="G16" t="s">
        <v>29</v>
      </c>
      <c r="H16">
        <v>2.9108999999999999E-2</v>
      </c>
      <c r="I16">
        <v>8.0798999999999996E-2</v>
      </c>
      <c r="J16">
        <v>0.20022599999999999</v>
      </c>
      <c r="K16">
        <v>0.44030200000000003</v>
      </c>
      <c r="L16">
        <f>-0.20839</f>
        <v>-0.20838999999999999</v>
      </c>
      <c r="M16">
        <v>0.17874699999999999</v>
      </c>
      <c r="N16">
        <v>0.19570100000000001</v>
      </c>
      <c r="O16">
        <v>7.8689999999999993E-3</v>
      </c>
      <c r="P16">
        <v>0.29503699999999999</v>
      </c>
      <c r="Q16" t="s">
        <v>159</v>
      </c>
      <c r="R16" t="s">
        <v>29</v>
      </c>
      <c r="S16">
        <v>0.82748299999999997</v>
      </c>
      <c r="T16">
        <v>0.172233</v>
      </c>
      <c r="U16">
        <v>0.11923300000000001</v>
      </c>
      <c r="V16">
        <f>-0.305314</f>
        <v>-0.30531399999999997</v>
      </c>
      <c r="W16">
        <f>-0.2117</f>
        <v>-0.2117</v>
      </c>
      <c r="X16">
        <v>0.85828000000000004</v>
      </c>
      <c r="Y16">
        <v>0.25435600000000003</v>
      </c>
      <c r="Z16">
        <v>0.22950899999999999</v>
      </c>
      <c r="AA16">
        <f>-0.197122</f>
        <v>-0.19712199999999999</v>
      </c>
    </row>
    <row r="17" spans="1:31">
      <c r="A17">
        <v>17</v>
      </c>
      <c r="B17" t="s">
        <v>17</v>
      </c>
      <c r="C17">
        <v>1.1365000000000001</v>
      </c>
      <c r="F17" t="s">
        <v>151</v>
      </c>
      <c r="G17" t="s">
        <v>29</v>
      </c>
      <c r="H17">
        <v>0.35797499999999999</v>
      </c>
      <c r="I17">
        <v>0.383322</v>
      </c>
      <c r="J17">
        <v>0.30814799999999998</v>
      </c>
      <c r="K17">
        <v>1.0948100000000001</v>
      </c>
      <c r="L17">
        <f>-0.425836</f>
        <v>-0.42583599999999999</v>
      </c>
      <c r="M17">
        <v>0.75863199999999997</v>
      </c>
      <c r="N17">
        <f>-0.078929</f>
        <v>-7.8928999999999999E-2</v>
      </c>
      <c r="O17">
        <f>-0.632066</f>
        <v>-0.63206600000000002</v>
      </c>
      <c r="P17">
        <v>0.18664900000000001</v>
      </c>
      <c r="Q17" t="s">
        <v>160</v>
      </c>
      <c r="R17" t="s">
        <v>29</v>
      </c>
      <c r="S17">
        <v>6.0773000000000001E-2</v>
      </c>
      <c r="T17">
        <v>0.19592000000000001</v>
      </c>
      <c r="U17">
        <v>0.118077</v>
      </c>
      <c r="V17">
        <v>0.15230299999999999</v>
      </c>
      <c r="W17">
        <v>0.118354</v>
      </c>
      <c r="X17">
        <v>0.19547500000000001</v>
      </c>
      <c r="Y17">
        <v>0.40973399999999999</v>
      </c>
      <c r="Z17">
        <f>-0.185234</f>
        <v>-0.18523400000000001</v>
      </c>
      <c r="AA17">
        <v>8.2651000000000002E-2</v>
      </c>
    </row>
    <row r="18" spans="1:31">
      <c r="A18">
        <v>19</v>
      </c>
      <c r="B18" t="s">
        <v>18</v>
      </c>
      <c r="C18">
        <v>0.6794</v>
      </c>
      <c r="F18" t="s">
        <v>152</v>
      </c>
      <c r="G18" t="s">
        <v>29</v>
      </c>
      <c r="H18">
        <f>-0.175801</f>
        <v>-0.17580100000000001</v>
      </c>
      <c r="I18">
        <f>-0.295188</f>
        <v>-0.29518800000000001</v>
      </c>
      <c r="J18">
        <v>0.15235599999999999</v>
      </c>
      <c r="K18">
        <v>0.43755699999999997</v>
      </c>
      <c r="L18">
        <v>0.26066099999999998</v>
      </c>
      <c r="M18">
        <v>0.20466699999999999</v>
      </c>
      <c r="N18">
        <v>1.2969E-2</v>
      </c>
      <c r="O18">
        <f>-0.044601</f>
        <v>-4.4601000000000002E-2</v>
      </c>
      <c r="P18">
        <f>-0.383627</f>
        <v>-0.383627</v>
      </c>
    </row>
    <row r="19" spans="1:31">
      <c r="A19">
        <v>20</v>
      </c>
      <c r="B19" t="s">
        <v>19</v>
      </c>
      <c r="C19">
        <v>2.5922999999999998</v>
      </c>
      <c r="F19" t="s">
        <v>153</v>
      </c>
      <c r="G19" t="s">
        <v>29</v>
      </c>
      <c r="H19">
        <v>1.297E-3</v>
      </c>
      <c r="I19">
        <v>0.20549000000000001</v>
      </c>
      <c r="J19">
        <f>-0.308195</f>
        <v>-0.308195</v>
      </c>
      <c r="K19">
        <f>-0.021067</f>
        <v>-2.1066999999999999E-2</v>
      </c>
      <c r="L19">
        <f>-0.64516</f>
        <v>-0.64515999999999996</v>
      </c>
      <c r="M19">
        <v>0.34158500000000003</v>
      </c>
      <c r="N19">
        <f>-0.033245</f>
        <v>-3.3244999999999997E-2</v>
      </c>
      <c r="O19">
        <f>-0.662974</f>
        <v>-0.66297399999999995</v>
      </c>
      <c r="P19">
        <v>0.36016900000000002</v>
      </c>
    </row>
    <row r="20" spans="1:31">
      <c r="A20">
        <v>21</v>
      </c>
      <c r="B20" t="s">
        <v>20</v>
      </c>
      <c r="C20">
        <v>3.504</v>
      </c>
      <c r="F20" t="s">
        <v>154</v>
      </c>
      <c r="G20" t="s">
        <v>29</v>
      </c>
      <c r="H20">
        <v>9.7525000000000001E-2</v>
      </c>
      <c r="I20">
        <v>0.31193799999999999</v>
      </c>
      <c r="J20">
        <v>0.27036399999999999</v>
      </c>
      <c r="K20">
        <v>0.42575000000000002</v>
      </c>
      <c r="L20">
        <v>0.50510500000000003</v>
      </c>
      <c r="M20">
        <v>0.373973</v>
      </c>
      <c r="N20">
        <f>-0.092047</f>
        <v>-9.2047000000000004E-2</v>
      </c>
      <c r="O20">
        <f>-0.24755</f>
        <v>-0.24754999999999999</v>
      </c>
      <c r="P20">
        <v>0.58829500000000001</v>
      </c>
    </row>
    <row r="21" spans="1:31">
      <c r="A21">
        <v>23</v>
      </c>
      <c r="B21" t="s">
        <v>21</v>
      </c>
      <c r="C21">
        <v>3.3180000000000001</v>
      </c>
      <c r="F21" t="s">
        <v>155</v>
      </c>
      <c r="G21" t="s">
        <v>29</v>
      </c>
      <c r="H21">
        <v>0.62676600000000005</v>
      </c>
      <c r="I21">
        <v>0.37012699999999998</v>
      </c>
      <c r="J21">
        <f>-0.041413</f>
        <v>-4.1412999999999998E-2</v>
      </c>
      <c r="K21">
        <f>-0.207176</f>
        <v>-0.207176</v>
      </c>
      <c r="L21">
        <f>-0.566279</f>
        <v>-0.56627899999999998</v>
      </c>
      <c r="M21">
        <v>-1.3080099999999999</v>
      </c>
      <c r="N21">
        <v>8.4448999999999996E-2</v>
      </c>
      <c r="O21">
        <v>0.736626</v>
      </c>
      <c r="P21">
        <v>-1.81013</v>
      </c>
    </row>
    <row r="22" spans="1:31">
      <c r="A22">
        <v>25</v>
      </c>
      <c r="B22" t="s">
        <v>22</v>
      </c>
      <c r="C22">
        <v>1.0820000000000001</v>
      </c>
      <c r="F22" t="s">
        <v>156</v>
      </c>
      <c r="G22" t="s">
        <v>29</v>
      </c>
      <c r="H22">
        <v>0.24460499999999999</v>
      </c>
      <c r="I22">
        <v>0.41558299999999998</v>
      </c>
      <c r="J22">
        <v>0.108406</v>
      </c>
      <c r="K22">
        <v>0.28490100000000002</v>
      </c>
      <c r="L22">
        <f>-0.015726</f>
        <v>-1.5726E-2</v>
      </c>
      <c r="M22">
        <v>0.75735300000000005</v>
      </c>
      <c r="N22">
        <v>0.14195099999999999</v>
      </c>
      <c r="O22">
        <f>-0.33615</f>
        <v>-0.33615</v>
      </c>
      <c r="P22">
        <v>0.44531599999999999</v>
      </c>
    </row>
    <row r="23" spans="1:31">
      <c r="A23">
        <v>26</v>
      </c>
      <c r="B23" t="s">
        <v>23</v>
      </c>
      <c r="C23">
        <v>2.504</v>
      </c>
      <c r="F23" t="s">
        <v>157</v>
      </c>
      <c r="G23" t="s">
        <v>29</v>
      </c>
      <c r="H23">
        <f>-0.027921</f>
        <v>-2.7921000000000001E-2</v>
      </c>
      <c r="I23">
        <v>0.31610500000000002</v>
      </c>
      <c r="J23">
        <f>-0.032641</f>
        <v>-3.2641000000000003E-2</v>
      </c>
      <c r="K23">
        <v>6.8448999999999996E-2</v>
      </c>
      <c r="L23">
        <v>0.422987</v>
      </c>
      <c r="M23">
        <v>1.1578E-2</v>
      </c>
      <c r="N23">
        <f>-0.041882</f>
        <v>-4.1882000000000003E-2</v>
      </c>
      <c r="O23">
        <f>-0.211014</f>
        <v>-0.21101400000000001</v>
      </c>
      <c r="P23">
        <f>-0.43557</f>
        <v>-0.43557000000000001</v>
      </c>
    </row>
    <row r="24" spans="1:31">
      <c r="A24">
        <v>27</v>
      </c>
      <c r="B24" t="s">
        <v>24</v>
      </c>
      <c r="C24">
        <v>3.2349999999999999</v>
      </c>
      <c r="F24" t="s">
        <v>158</v>
      </c>
      <c r="G24" t="s">
        <v>29</v>
      </c>
      <c r="H24">
        <f>-0.519645</f>
        <v>-0.51964500000000002</v>
      </c>
      <c r="I24">
        <v>0.185138</v>
      </c>
      <c r="J24">
        <v>0.58047700000000002</v>
      </c>
      <c r="K24">
        <v>1.9473</v>
      </c>
      <c r="L24">
        <v>0.84971300000000005</v>
      </c>
      <c r="M24">
        <v>1.09707</v>
      </c>
      <c r="N24">
        <v>0.119063</v>
      </c>
      <c r="O24">
        <f>-0.550553</f>
        <v>-0.55055299999999996</v>
      </c>
      <c r="P24">
        <f>-0.267276</f>
        <v>-0.26727600000000001</v>
      </c>
    </row>
    <row r="25" spans="1:31">
      <c r="A25">
        <v>29</v>
      </c>
      <c r="B25" t="s">
        <v>25</v>
      </c>
      <c r="C25">
        <v>3.4329999999999998</v>
      </c>
      <c r="F25" t="s">
        <v>159</v>
      </c>
      <c r="G25" t="s">
        <v>29</v>
      </c>
      <c r="H25">
        <f>-0.546023</f>
        <v>-0.54602300000000004</v>
      </c>
      <c r="I25">
        <v>0.73400399999999999</v>
      </c>
      <c r="J25">
        <f>-0.082953</f>
        <v>-8.2952999999999999E-2</v>
      </c>
      <c r="K25">
        <f>-0.288824</f>
        <v>-0.28882400000000003</v>
      </c>
      <c r="L25">
        <v>0.427533</v>
      </c>
      <c r="M25">
        <v>0.35026000000000002</v>
      </c>
      <c r="N25">
        <v>0.28506599999999999</v>
      </c>
      <c r="O25">
        <f>-0.036151</f>
        <v>-3.6151000000000003E-2</v>
      </c>
      <c r="P25">
        <f>-0.151907</f>
        <v>-0.15190699999999999</v>
      </c>
    </row>
    <row r="26" spans="1:31">
      <c r="A26">
        <v>30</v>
      </c>
      <c r="B26" t="s">
        <v>26</v>
      </c>
      <c r="C26">
        <v>0.6643</v>
      </c>
      <c r="F26" t="s">
        <v>160</v>
      </c>
      <c r="G26" t="s">
        <v>29</v>
      </c>
      <c r="H26">
        <f>-0.000325</f>
        <v>-3.2499999999999999E-4</v>
      </c>
      <c r="I26">
        <f>-0.083356</f>
        <v>-8.3356E-2</v>
      </c>
      <c r="J26">
        <v>6.7759999999999999E-3</v>
      </c>
      <c r="K26">
        <v>0.26177600000000001</v>
      </c>
      <c r="L26">
        <f>-0.145148</f>
        <v>-0.145148</v>
      </c>
      <c r="M26">
        <v>0.28054899999999999</v>
      </c>
      <c r="N26">
        <v>5.0062000000000002E-2</v>
      </c>
      <c r="O26">
        <f>-0.177649</f>
        <v>-0.177649</v>
      </c>
      <c r="P26">
        <f>-0.072711</f>
        <v>-7.2710999999999998E-2</v>
      </c>
    </row>
    <row r="28" spans="1:31">
      <c r="B28" t="s">
        <v>178</v>
      </c>
      <c r="C28">
        <f>SUM(C5:C26)</f>
        <v>52.65229999999999</v>
      </c>
      <c r="F28" t="s">
        <v>179</v>
      </c>
      <c r="H28">
        <f>2*SUM(H5:H26)</f>
        <v>-3.0372619999999992</v>
      </c>
      <c r="I28">
        <f t="shared" ref="I28:AE28" si="0">2*SUM(I5:I26)</f>
        <v>9.4447339999999986</v>
      </c>
      <c r="J28">
        <f t="shared" si="0"/>
        <v>5.8377000000000008</v>
      </c>
      <c r="K28">
        <f t="shared" si="0"/>
        <v>11.290984</v>
      </c>
      <c r="L28">
        <f t="shared" si="0"/>
        <v>0.69437800000000038</v>
      </c>
      <c r="M28">
        <f t="shared" si="0"/>
        <v>7.7424080000000002</v>
      </c>
      <c r="N28">
        <f t="shared" si="0"/>
        <v>3.2130020000000004</v>
      </c>
      <c r="O28">
        <f t="shared" si="0"/>
        <v>-5.5592399999999991</v>
      </c>
      <c r="P28">
        <f t="shared" si="0"/>
        <v>-0.39540600000000026</v>
      </c>
      <c r="S28">
        <f t="shared" si="0"/>
        <v>3.8460739999999993</v>
      </c>
      <c r="T28">
        <f t="shared" si="0"/>
        <v>1.1268219999999998</v>
      </c>
      <c r="U28">
        <f t="shared" si="0"/>
        <v>2.7125159999999999</v>
      </c>
      <c r="V28">
        <f t="shared" si="0"/>
        <v>3.1164580000000002</v>
      </c>
      <c r="W28">
        <f t="shared" si="0"/>
        <v>0.74580200000000008</v>
      </c>
      <c r="X28">
        <f t="shared" si="0"/>
        <v>3.5089300000000003</v>
      </c>
      <c r="Y28">
        <f t="shared" si="0"/>
        <v>0.59055000000000002</v>
      </c>
      <c r="Z28">
        <f t="shared" si="0"/>
        <v>-1.1724460000000001</v>
      </c>
      <c r="AA28">
        <f t="shared" si="0"/>
        <v>0.73589799999999994</v>
      </c>
      <c r="AC28">
        <f t="shared" si="0"/>
        <v>2.3518300000000001</v>
      </c>
      <c r="AD28">
        <f t="shared" si="0"/>
        <v>-0.59782999999999997</v>
      </c>
      <c r="AE28">
        <f t="shared" si="0"/>
        <v>0.40967999999999999</v>
      </c>
    </row>
    <row r="29" spans="1:31">
      <c r="F29">
        <f>SUM(H28:AE28)</f>
        <v>46.605581999999991</v>
      </c>
    </row>
    <row r="30" spans="1:31">
      <c r="A30" t="s">
        <v>78</v>
      </c>
      <c r="C30" s="4">
        <f>C28+F29</f>
        <v>99.257881999999981</v>
      </c>
    </row>
    <row r="32" spans="1:31">
      <c r="A32" t="s">
        <v>79</v>
      </c>
      <c r="C32" s="1" t="s">
        <v>180</v>
      </c>
      <c r="D32" s="2">
        <f>AVERAGE(C37:I57,C62:I75,C80:I86)</f>
        <v>5.8493073593073548E-2</v>
      </c>
    </row>
    <row r="34" spans="1:9">
      <c r="B34" t="s">
        <v>29</v>
      </c>
      <c r="C34" t="s">
        <v>130</v>
      </c>
      <c r="D34" t="s">
        <v>131</v>
      </c>
      <c r="E34" t="s">
        <v>132</v>
      </c>
      <c r="F34" t="s">
        <v>133</v>
      </c>
      <c r="G34" t="s">
        <v>134</v>
      </c>
      <c r="H34" t="s">
        <v>135</v>
      </c>
      <c r="I34" t="s">
        <v>136</v>
      </c>
    </row>
    <row r="35" spans="1:9">
      <c r="A35" t="s">
        <v>39</v>
      </c>
      <c r="B35" t="s">
        <v>40</v>
      </c>
      <c r="C35" t="s">
        <v>41</v>
      </c>
      <c r="D35" t="s">
        <v>41</v>
      </c>
      <c r="E35" t="s">
        <v>41</v>
      </c>
      <c r="F35" t="s">
        <v>41</v>
      </c>
      <c r="G35" t="s">
        <v>41</v>
      </c>
      <c r="H35" t="s">
        <v>41</v>
      </c>
      <c r="I35" t="s">
        <v>41</v>
      </c>
    </row>
    <row r="36" spans="1:9">
      <c r="A36" t="s">
        <v>139</v>
      </c>
      <c r="B36" t="s">
        <v>29</v>
      </c>
    </row>
    <row r="37" spans="1:9">
      <c r="A37" t="s">
        <v>140</v>
      </c>
      <c r="B37" t="s">
        <v>29</v>
      </c>
      <c r="C37">
        <v>-4.7600000000000003E-2</v>
      </c>
    </row>
    <row r="38" spans="1:9">
      <c r="A38" t="s">
        <v>141</v>
      </c>
      <c r="B38" t="s">
        <v>29</v>
      </c>
      <c r="C38">
        <v>0.10829999999999999</v>
      </c>
      <c r="D38">
        <v>9.0300000000000005E-2</v>
      </c>
    </row>
    <row r="39" spans="1:9">
      <c r="A39" t="s">
        <v>142</v>
      </c>
      <c r="B39" t="s">
        <v>29</v>
      </c>
      <c r="C39">
        <v>0.24030000000000001</v>
      </c>
      <c r="D39">
        <v>-3.6799999999999999E-2</v>
      </c>
      <c r="E39">
        <v>0.60829999999999995</v>
      </c>
    </row>
    <row r="40" spans="1:9">
      <c r="A40" t="s">
        <v>143</v>
      </c>
      <c r="B40" t="s">
        <v>29</v>
      </c>
      <c r="C40">
        <v>-0.4032</v>
      </c>
      <c r="D40">
        <v>6.0999999999999999E-2</v>
      </c>
      <c r="E40">
        <v>0.12559999999999999</v>
      </c>
      <c r="F40">
        <v>-9.3899999999999997E-2</v>
      </c>
    </row>
    <row r="41" spans="1:9">
      <c r="A41" t="s">
        <v>144</v>
      </c>
      <c r="B41" t="s">
        <v>29</v>
      </c>
      <c r="C41">
        <v>-1.09E-2</v>
      </c>
      <c r="D41">
        <v>0.33179999999999998</v>
      </c>
      <c r="E41">
        <v>0.29220000000000002</v>
      </c>
      <c r="F41">
        <v>0.46350000000000002</v>
      </c>
      <c r="G41">
        <v>0.121</v>
      </c>
    </row>
    <row r="42" spans="1:9">
      <c r="A42" t="s">
        <v>145</v>
      </c>
      <c r="B42" t="s">
        <v>29</v>
      </c>
      <c r="C42">
        <v>-0.13189999999999999</v>
      </c>
      <c r="D42">
        <v>0.19939999999999999</v>
      </c>
      <c r="E42">
        <v>0.13350000000000001</v>
      </c>
      <c r="F42">
        <v>8.9800000000000005E-2</v>
      </c>
      <c r="G42">
        <v>-0.19620000000000001</v>
      </c>
      <c r="H42">
        <v>0.27500000000000002</v>
      </c>
    </row>
    <row r="43" spans="1:9">
      <c r="A43" t="s">
        <v>146</v>
      </c>
      <c r="B43" t="s">
        <v>29</v>
      </c>
      <c r="C43">
        <v>-7.5300000000000006E-2</v>
      </c>
      <c r="D43">
        <v>-0.28270000000000001</v>
      </c>
      <c r="E43">
        <v>-2.87E-2</v>
      </c>
      <c r="F43">
        <v>-0.30640000000000001</v>
      </c>
      <c r="G43">
        <v>2.0999999999999999E-3</v>
      </c>
      <c r="H43">
        <v>-0.50629999999999997</v>
      </c>
      <c r="I43">
        <v>0.1288</v>
      </c>
    </row>
    <row r="44" spans="1:9">
      <c r="A44" t="s">
        <v>147</v>
      </c>
      <c r="B44" t="s">
        <v>29</v>
      </c>
      <c r="C44">
        <v>-0.26179999999999998</v>
      </c>
      <c r="D44">
        <v>0.11260000000000001</v>
      </c>
      <c r="E44">
        <v>9.0700000000000003E-2</v>
      </c>
      <c r="F44">
        <v>-3.1399999999999997E-2</v>
      </c>
      <c r="G44">
        <v>-7.8100000000000003E-2</v>
      </c>
      <c r="H44">
        <v>0.1711</v>
      </c>
      <c r="I44">
        <v>0.32769999999999999</v>
      </c>
    </row>
    <row r="45" spans="1:9">
      <c r="A45" t="s">
        <v>148</v>
      </c>
      <c r="B45" t="s">
        <v>29</v>
      </c>
      <c r="C45">
        <v>0.1265</v>
      </c>
      <c r="D45">
        <v>0.151</v>
      </c>
      <c r="E45">
        <v>-0.13239999999999999</v>
      </c>
      <c r="F45">
        <v>0.22389999999999999</v>
      </c>
      <c r="G45">
        <v>-3.4099999999999998E-2</v>
      </c>
      <c r="H45">
        <v>0.21240000000000001</v>
      </c>
      <c r="I45">
        <v>0.28920000000000001</v>
      </c>
    </row>
    <row r="46" spans="1:9">
      <c r="A46" t="s">
        <v>149</v>
      </c>
      <c r="B46" t="s">
        <v>29</v>
      </c>
      <c r="C46">
        <v>-0.36480000000000001</v>
      </c>
      <c r="D46">
        <v>-0.1043</v>
      </c>
      <c r="E46">
        <v>4.7000000000000002E-3</v>
      </c>
      <c r="F46">
        <v>-5.8999999999999997E-2</v>
      </c>
      <c r="G46">
        <v>0.11600000000000001</v>
      </c>
      <c r="H46">
        <v>0.1216</v>
      </c>
      <c r="I46">
        <v>0.30470000000000003</v>
      </c>
    </row>
    <row r="47" spans="1:9">
      <c r="A47" t="s">
        <v>150</v>
      </c>
      <c r="B47" t="s">
        <v>29</v>
      </c>
      <c r="C47">
        <v>2.87E-2</v>
      </c>
      <c r="D47">
        <v>4.9099999999999998E-2</v>
      </c>
      <c r="E47">
        <v>0.2944</v>
      </c>
      <c r="F47">
        <v>0.29389999999999999</v>
      </c>
      <c r="G47">
        <v>-0.14219999999999999</v>
      </c>
      <c r="H47">
        <v>0.1198</v>
      </c>
      <c r="I47">
        <v>0.44929999999999998</v>
      </c>
    </row>
    <row r="48" spans="1:9">
      <c r="A48" t="s">
        <v>151</v>
      </c>
      <c r="B48" t="s">
        <v>29</v>
      </c>
      <c r="C48">
        <v>0.2591</v>
      </c>
      <c r="D48">
        <v>0.17119999999999999</v>
      </c>
      <c r="E48">
        <v>0.33279999999999998</v>
      </c>
      <c r="F48">
        <v>0.53680000000000005</v>
      </c>
      <c r="G48">
        <v>-0.2135</v>
      </c>
      <c r="H48">
        <v>0.37340000000000001</v>
      </c>
      <c r="I48">
        <v>-0.1331</v>
      </c>
    </row>
    <row r="49" spans="1:9">
      <c r="A49" t="s">
        <v>152</v>
      </c>
      <c r="B49" t="s">
        <v>29</v>
      </c>
      <c r="C49">
        <v>-0.1646</v>
      </c>
      <c r="D49">
        <v>-0.17050000000000001</v>
      </c>
      <c r="E49">
        <v>0.21279999999999999</v>
      </c>
      <c r="F49">
        <v>0.27750000000000002</v>
      </c>
      <c r="G49">
        <v>0.16900000000000001</v>
      </c>
      <c r="H49">
        <v>0.1303</v>
      </c>
      <c r="I49">
        <v>2.8299999999999999E-2</v>
      </c>
    </row>
    <row r="50" spans="1:9">
      <c r="A50" t="s">
        <v>153</v>
      </c>
      <c r="B50" t="s">
        <v>29</v>
      </c>
      <c r="C50">
        <v>5.9999999999999995E-4</v>
      </c>
      <c r="D50">
        <v>6.08E-2</v>
      </c>
      <c r="E50">
        <v>-0.22040000000000001</v>
      </c>
      <c r="F50">
        <v>-6.7999999999999996E-3</v>
      </c>
      <c r="G50">
        <v>-0.2142</v>
      </c>
      <c r="H50">
        <v>0.1113</v>
      </c>
      <c r="I50">
        <v>-3.7100000000000001E-2</v>
      </c>
    </row>
    <row r="51" spans="1:9">
      <c r="A51" t="s">
        <v>154</v>
      </c>
      <c r="B51" t="s">
        <v>29</v>
      </c>
      <c r="C51">
        <v>4.02E-2</v>
      </c>
      <c r="D51">
        <v>7.9399999999999998E-2</v>
      </c>
      <c r="E51">
        <v>0.1663</v>
      </c>
      <c r="F51">
        <v>0.11890000000000001</v>
      </c>
      <c r="G51">
        <v>0.14419999999999999</v>
      </c>
      <c r="H51">
        <v>0.1048</v>
      </c>
      <c r="I51">
        <v>-8.8400000000000006E-2</v>
      </c>
    </row>
    <row r="52" spans="1:9">
      <c r="A52" t="s">
        <v>155</v>
      </c>
      <c r="B52" t="s">
        <v>29</v>
      </c>
      <c r="C52">
        <v>0.26550000000000001</v>
      </c>
      <c r="D52">
        <v>9.6799999999999997E-2</v>
      </c>
      <c r="E52">
        <v>-2.6200000000000001E-2</v>
      </c>
      <c r="F52">
        <v>-5.9400000000000001E-2</v>
      </c>
      <c r="G52">
        <v>-0.16619999999999999</v>
      </c>
      <c r="H52">
        <v>-0.37680000000000002</v>
      </c>
      <c r="I52">
        <v>8.3299999999999999E-2</v>
      </c>
    </row>
    <row r="53" spans="1:9">
      <c r="A53" t="s">
        <v>156</v>
      </c>
      <c r="B53" t="s">
        <v>29</v>
      </c>
      <c r="C53">
        <v>0.18140000000000001</v>
      </c>
      <c r="D53">
        <v>0.19020000000000001</v>
      </c>
      <c r="E53">
        <v>0.12</v>
      </c>
      <c r="F53">
        <v>0.1431</v>
      </c>
      <c r="G53">
        <v>-8.0999999999999996E-3</v>
      </c>
      <c r="H53">
        <v>0.38200000000000001</v>
      </c>
      <c r="I53">
        <v>0.24529999999999999</v>
      </c>
    </row>
    <row r="54" spans="1:9">
      <c r="A54" t="s">
        <v>157</v>
      </c>
      <c r="B54" t="s">
        <v>29</v>
      </c>
      <c r="C54">
        <v>-1.3599999999999999E-2</v>
      </c>
      <c r="D54">
        <v>9.5100000000000004E-2</v>
      </c>
      <c r="E54">
        <v>-2.3699999999999999E-2</v>
      </c>
      <c r="F54">
        <v>2.2599999999999999E-2</v>
      </c>
      <c r="G54">
        <v>0.1429</v>
      </c>
      <c r="H54">
        <v>3.8E-3</v>
      </c>
      <c r="I54">
        <v>-4.7600000000000003E-2</v>
      </c>
    </row>
    <row r="55" spans="1:9">
      <c r="A55" t="s">
        <v>158</v>
      </c>
      <c r="B55" t="s">
        <v>29</v>
      </c>
      <c r="C55">
        <v>-0.22289999999999999</v>
      </c>
      <c r="D55">
        <v>4.9000000000000002E-2</v>
      </c>
      <c r="E55">
        <v>0.37159999999999999</v>
      </c>
      <c r="F55">
        <v>0.56589999999999996</v>
      </c>
      <c r="G55">
        <v>0.2525</v>
      </c>
      <c r="H55">
        <v>0.3201</v>
      </c>
      <c r="I55">
        <v>0.11899999999999999</v>
      </c>
    </row>
    <row r="56" spans="1:9">
      <c r="A56" t="s">
        <v>159</v>
      </c>
      <c r="B56" t="s">
        <v>29</v>
      </c>
      <c r="C56">
        <v>-0.22739999999999999</v>
      </c>
      <c r="D56">
        <v>0.18859999999999999</v>
      </c>
      <c r="E56">
        <v>-5.1499999999999997E-2</v>
      </c>
      <c r="F56">
        <v>-8.1500000000000003E-2</v>
      </c>
      <c r="G56">
        <v>0.12330000000000001</v>
      </c>
      <c r="H56">
        <v>9.9199999999999997E-2</v>
      </c>
      <c r="I56">
        <v>0.27650000000000002</v>
      </c>
    </row>
    <row r="57" spans="1:9">
      <c r="A57" t="s">
        <v>160</v>
      </c>
      <c r="B57" t="s">
        <v>29</v>
      </c>
      <c r="C57">
        <v>-2.9999999999999997E-4</v>
      </c>
      <c r="D57">
        <v>-4.87E-2</v>
      </c>
      <c r="E57">
        <v>9.5999999999999992E-3</v>
      </c>
      <c r="F57">
        <v>0.16789999999999999</v>
      </c>
      <c r="G57">
        <v>-9.5200000000000007E-2</v>
      </c>
      <c r="H57">
        <v>0.18060000000000001</v>
      </c>
      <c r="I57">
        <v>0.1104</v>
      </c>
    </row>
    <row r="59" spans="1:9">
      <c r="B59" t="s">
        <v>29</v>
      </c>
      <c r="C59" t="s">
        <v>137</v>
      </c>
      <c r="D59" t="s">
        <v>138</v>
      </c>
      <c r="E59" t="s">
        <v>161</v>
      </c>
      <c r="F59" t="s">
        <v>162</v>
      </c>
      <c r="G59" t="s">
        <v>163</v>
      </c>
      <c r="H59" t="s">
        <v>164</v>
      </c>
      <c r="I59" t="s">
        <v>165</v>
      </c>
    </row>
    <row r="60" spans="1:9">
      <c r="A60" t="s">
        <v>39</v>
      </c>
      <c r="B60" t="s">
        <v>40</v>
      </c>
      <c r="C60" t="s">
        <v>41</v>
      </c>
      <c r="D60" t="s">
        <v>41</v>
      </c>
      <c r="E60" t="s">
        <v>41</v>
      </c>
      <c r="F60" t="s">
        <v>41</v>
      </c>
      <c r="G60" t="s">
        <v>41</v>
      </c>
      <c r="H60" t="s">
        <v>41</v>
      </c>
      <c r="I60" t="s">
        <v>41</v>
      </c>
    </row>
    <row r="61" spans="1:9">
      <c r="A61" t="s">
        <v>146</v>
      </c>
      <c r="B61" t="s">
        <v>29</v>
      </c>
    </row>
    <row r="62" spans="1:9">
      <c r="A62" t="s">
        <v>147</v>
      </c>
      <c r="B62" t="s">
        <v>29</v>
      </c>
      <c r="C62">
        <v>-4.9700000000000001E-2</v>
      </c>
    </row>
    <row r="63" spans="1:9">
      <c r="A63" t="s">
        <v>148</v>
      </c>
      <c r="B63" t="s">
        <v>29</v>
      </c>
      <c r="C63">
        <v>-0.188</v>
      </c>
      <c r="D63">
        <v>3.5000000000000001E-3</v>
      </c>
    </row>
    <row r="64" spans="1:9">
      <c r="A64" t="s">
        <v>149</v>
      </c>
      <c r="B64" t="s">
        <v>29</v>
      </c>
      <c r="C64">
        <v>-9.6600000000000005E-2</v>
      </c>
      <c r="D64">
        <v>0.54220000000000002</v>
      </c>
      <c r="E64">
        <v>5.3800000000000001E-2</v>
      </c>
    </row>
    <row r="65" spans="1:9">
      <c r="A65" t="s">
        <v>150</v>
      </c>
      <c r="B65" t="s">
        <v>29</v>
      </c>
      <c r="C65">
        <v>8.2000000000000007E-3</v>
      </c>
      <c r="D65">
        <v>0.14019999999999999</v>
      </c>
      <c r="E65">
        <v>0.10539999999999999</v>
      </c>
      <c r="F65">
        <v>0.1623</v>
      </c>
    </row>
    <row r="66" spans="1:9">
      <c r="A66" t="s">
        <v>151</v>
      </c>
      <c r="B66" t="s">
        <v>29</v>
      </c>
      <c r="C66">
        <v>-0.48630000000000001</v>
      </c>
      <c r="D66">
        <v>6.5100000000000005E-2</v>
      </c>
      <c r="E66">
        <v>0.24010000000000001</v>
      </c>
      <c r="F66">
        <v>6.8199999999999997E-2</v>
      </c>
      <c r="G66">
        <v>0.16769999999999999</v>
      </c>
    </row>
    <row r="67" spans="1:9">
      <c r="A67" t="s">
        <v>152</v>
      </c>
      <c r="B67" t="s">
        <v>29</v>
      </c>
      <c r="C67">
        <v>-4.4400000000000002E-2</v>
      </c>
      <c r="D67">
        <v>-0.17319999999999999</v>
      </c>
      <c r="E67">
        <v>-2.64E-2</v>
      </c>
      <c r="F67">
        <v>1.06E-2</v>
      </c>
      <c r="G67">
        <v>0.15079999999999999</v>
      </c>
      <c r="H67">
        <v>0.22120000000000001</v>
      </c>
    </row>
    <row r="68" spans="1:9">
      <c r="A68" t="s">
        <v>153</v>
      </c>
      <c r="B68" t="s">
        <v>29</v>
      </c>
      <c r="C68">
        <v>-0.3377</v>
      </c>
      <c r="D68">
        <v>8.3199999999999996E-2</v>
      </c>
      <c r="E68">
        <v>0.21340000000000001</v>
      </c>
      <c r="F68">
        <v>0.31890000000000002</v>
      </c>
      <c r="G68">
        <v>0.2114</v>
      </c>
      <c r="H68">
        <v>0.33410000000000001</v>
      </c>
      <c r="I68">
        <v>-0.25769999999999998</v>
      </c>
    </row>
    <row r="69" spans="1:9">
      <c r="A69" t="s">
        <v>154</v>
      </c>
      <c r="B69" t="s">
        <v>29</v>
      </c>
      <c r="C69">
        <v>-0.1085</v>
      </c>
      <c r="D69">
        <v>0.1169</v>
      </c>
      <c r="E69">
        <v>-0.25519999999999998</v>
      </c>
      <c r="F69">
        <v>7.46E-2</v>
      </c>
      <c r="G69">
        <v>0.17610000000000001</v>
      </c>
      <c r="H69">
        <v>0.15809999999999999</v>
      </c>
      <c r="I69">
        <v>6.1199999999999997E-2</v>
      </c>
    </row>
    <row r="70" spans="1:9">
      <c r="A70" t="s">
        <v>155</v>
      </c>
      <c r="B70" t="s">
        <v>29</v>
      </c>
      <c r="C70">
        <v>0.33169999999999999</v>
      </c>
      <c r="D70">
        <v>-0.36969999999999997</v>
      </c>
      <c r="E70">
        <v>-5.3400000000000003E-2</v>
      </c>
      <c r="F70">
        <v>-0.26950000000000002</v>
      </c>
      <c r="G70">
        <v>-0.12720000000000001</v>
      </c>
      <c r="H70">
        <v>-0.1113</v>
      </c>
      <c r="I70">
        <v>-5.74E-2</v>
      </c>
    </row>
    <row r="71" spans="1:9">
      <c r="A71" t="s">
        <v>156</v>
      </c>
      <c r="B71" t="s">
        <v>29</v>
      </c>
      <c r="C71">
        <v>-0.26500000000000001</v>
      </c>
      <c r="D71">
        <v>0.1593</v>
      </c>
      <c r="E71">
        <v>6.9800000000000001E-2</v>
      </c>
      <c r="F71">
        <v>8.2500000000000004E-2</v>
      </c>
      <c r="G71">
        <v>0.15670000000000001</v>
      </c>
      <c r="H71">
        <v>0.29670000000000002</v>
      </c>
      <c r="I71">
        <v>0.22550000000000001</v>
      </c>
    </row>
    <row r="72" spans="1:9">
      <c r="A72" t="s">
        <v>157</v>
      </c>
      <c r="B72" t="s">
        <v>29</v>
      </c>
      <c r="C72">
        <v>-0.1094</v>
      </c>
      <c r="D72">
        <v>-0.1024</v>
      </c>
      <c r="E72">
        <v>7.9699999999999993E-2</v>
      </c>
      <c r="F72">
        <v>7.1300000000000002E-2</v>
      </c>
      <c r="G72">
        <v>0.15429999999999999</v>
      </c>
      <c r="H72">
        <v>0.18820000000000001</v>
      </c>
      <c r="I72">
        <v>0.22789999999999999</v>
      </c>
    </row>
    <row r="73" spans="1:9">
      <c r="A73" t="s">
        <v>158</v>
      </c>
      <c r="B73" t="s">
        <v>29</v>
      </c>
      <c r="C73">
        <v>-0.25109999999999999</v>
      </c>
      <c r="D73">
        <v>-5.5300000000000002E-2</v>
      </c>
      <c r="E73">
        <v>0.16880000000000001</v>
      </c>
      <c r="F73">
        <v>-0.1633</v>
      </c>
      <c r="G73">
        <v>0.156</v>
      </c>
      <c r="H73">
        <v>0.10299999999999999</v>
      </c>
      <c r="I73">
        <v>0.20860000000000001</v>
      </c>
    </row>
    <row r="74" spans="1:9">
      <c r="A74" t="s">
        <v>159</v>
      </c>
      <c r="B74" t="s">
        <v>29</v>
      </c>
      <c r="C74">
        <v>-1.6E-2</v>
      </c>
      <c r="D74">
        <v>-3.0499999999999999E-2</v>
      </c>
      <c r="E74">
        <v>0.27010000000000001</v>
      </c>
      <c r="F74">
        <v>0.13120000000000001</v>
      </c>
      <c r="G74">
        <v>8.2199999999999995E-2</v>
      </c>
      <c r="H74">
        <v>-0.15459999999999999</v>
      </c>
      <c r="I74">
        <v>-0.1386</v>
      </c>
    </row>
    <row r="75" spans="1:9">
      <c r="A75" t="s">
        <v>160</v>
      </c>
      <c r="B75" t="s">
        <v>29</v>
      </c>
      <c r="C75">
        <v>-0.17879999999999999</v>
      </c>
      <c r="D75">
        <v>-3.32E-2</v>
      </c>
      <c r="E75">
        <v>4.5100000000000001E-2</v>
      </c>
      <c r="F75">
        <v>0.33929999999999999</v>
      </c>
      <c r="G75">
        <v>0.185</v>
      </c>
      <c r="H75">
        <v>0.17530000000000001</v>
      </c>
      <c r="I75">
        <v>0.1762</v>
      </c>
    </row>
    <row r="77" spans="1:9">
      <c r="B77" t="s">
        <v>29</v>
      </c>
      <c r="C77" t="s">
        <v>166</v>
      </c>
      <c r="D77" t="s">
        <v>167</v>
      </c>
      <c r="E77" t="s">
        <v>168</v>
      </c>
      <c r="F77" t="s">
        <v>169</v>
      </c>
      <c r="G77" t="s">
        <v>170</v>
      </c>
      <c r="H77" t="s">
        <v>171</v>
      </c>
      <c r="I77" t="s">
        <v>172</v>
      </c>
    </row>
    <row r="78" spans="1:9">
      <c r="A78" t="s">
        <v>39</v>
      </c>
      <c r="B78" t="s">
        <v>40</v>
      </c>
      <c r="C78" t="s">
        <v>41</v>
      </c>
      <c r="D78" t="s">
        <v>41</v>
      </c>
      <c r="E78" t="s">
        <v>41</v>
      </c>
      <c r="F78" t="s">
        <v>41</v>
      </c>
      <c r="G78" t="s">
        <v>41</v>
      </c>
      <c r="H78" t="s">
        <v>41</v>
      </c>
      <c r="I78" t="s">
        <v>41</v>
      </c>
    </row>
    <row r="79" spans="1:9">
      <c r="A79" t="s">
        <v>153</v>
      </c>
      <c r="B79" t="s">
        <v>29</v>
      </c>
    </row>
    <row r="80" spans="1:9">
      <c r="A80" t="s">
        <v>154</v>
      </c>
      <c r="B80" t="s">
        <v>29</v>
      </c>
      <c r="C80">
        <v>0.113</v>
      </c>
    </row>
    <row r="81" spans="1:9">
      <c r="A81" t="s">
        <v>155</v>
      </c>
      <c r="B81" t="s">
        <v>29</v>
      </c>
      <c r="C81">
        <v>-0.2104</v>
      </c>
      <c r="D81">
        <v>-0.26640000000000003</v>
      </c>
    </row>
    <row r="82" spans="1:9">
      <c r="A82" t="s">
        <v>156</v>
      </c>
      <c r="B82" t="s">
        <v>29</v>
      </c>
      <c r="C82">
        <v>5.4699999999999999E-2</v>
      </c>
      <c r="D82">
        <v>-8.5900000000000004E-2</v>
      </c>
      <c r="E82">
        <v>6.1400000000000003E-2</v>
      </c>
    </row>
    <row r="83" spans="1:9">
      <c r="A83" t="s">
        <v>157</v>
      </c>
      <c r="B83" t="s">
        <v>29</v>
      </c>
      <c r="C83">
        <v>0.40289999999999998</v>
      </c>
      <c r="D83">
        <v>0.29830000000000001</v>
      </c>
      <c r="E83">
        <v>-0.14849999999999999</v>
      </c>
      <c r="F83">
        <v>9.2299999999999993E-2</v>
      </c>
    </row>
    <row r="84" spans="1:9">
      <c r="A84" t="s">
        <v>158</v>
      </c>
      <c r="B84" t="s">
        <v>29</v>
      </c>
      <c r="C84">
        <v>-4.8800000000000003E-2</v>
      </c>
      <c r="D84">
        <v>-5.2600000000000001E-2</v>
      </c>
      <c r="E84">
        <v>-9.7299999999999998E-2</v>
      </c>
      <c r="F84">
        <v>0.17660000000000001</v>
      </c>
      <c r="G84">
        <v>9.9900000000000003E-2</v>
      </c>
    </row>
    <row r="85" spans="1:9">
      <c r="A85" t="s">
        <v>159</v>
      </c>
      <c r="B85" t="s">
        <v>29</v>
      </c>
      <c r="C85">
        <v>0.28770000000000001</v>
      </c>
      <c r="D85">
        <v>7.3300000000000004E-2</v>
      </c>
      <c r="E85">
        <v>6.8000000000000005E-2</v>
      </c>
      <c r="F85">
        <v>-0.1023</v>
      </c>
      <c r="G85">
        <v>0.22819999999999999</v>
      </c>
      <c r="H85">
        <v>3.4799999999999998E-2</v>
      </c>
    </row>
    <row r="86" spans="1:9">
      <c r="A86" t="s">
        <v>160</v>
      </c>
      <c r="B86" t="s">
        <v>29</v>
      </c>
      <c r="C86">
        <v>0.14899999999999999</v>
      </c>
      <c r="D86">
        <v>0.26860000000000001</v>
      </c>
      <c r="E86">
        <v>-0.12479999999999999</v>
      </c>
      <c r="F86">
        <v>9.7500000000000003E-2</v>
      </c>
      <c r="G86">
        <v>0.17249999999999999</v>
      </c>
      <c r="H86">
        <v>-0.28299999999999997</v>
      </c>
      <c r="I86">
        <v>0.1356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GDP</vt:lpstr>
      <vt:lpstr>Unempl</vt:lpstr>
      <vt:lpstr>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</dc:creator>
  <cp:lastModifiedBy>Sony</cp:lastModifiedBy>
  <dcterms:created xsi:type="dcterms:W3CDTF">2010-07-14T09:11:23Z</dcterms:created>
  <dcterms:modified xsi:type="dcterms:W3CDTF">2012-07-13T12:39:21Z</dcterms:modified>
</cp:coreProperties>
</file>